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From Folder D\IOM Somalia\WASH\Budgets Shared By Omar\BHA\Lower Jubba\Karire Motorized wells Rehabilitations\"/>
    </mc:Choice>
  </mc:AlternateContent>
  <xr:revisionPtr revIDLastSave="0" documentId="13_ncr:1_{932FD4E8-F98F-4D27-927B-EFE2BD7A5141}" xr6:coauthVersionLast="47" xr6:coauthVersionMax="47" xr10:uidLastSave="{00000000-0000-0000-0000-000000000000}"/>
  <bookViews>
    <workbookView xWindow="-108" yWindow="-108" windowWidth="23256" windowHeight="13176" tabRatio="873" firstSheet="2" activeTab="8" xr2:uid="{00000000-000D-0000-FFFF-FFFF00000000}"/>
  </bookViews>
  <sheets>
    <sheet name="Preliminaries" sheetId="8" r:id="rId1"/>
    <sheet name="30M3 - Elevated Water tank" sheetId="22" r:id="rId2"/>
    <sheet name="Well Rehabilitation" sheetId="25" r:id="rId3"/>
    <sheet name="Chain-Link Fence" sheetId="7" r:id="rId4"/>
    <sheet name="Water Kiosk" sheetId="26" r:id="rId5"/>
    <sheet name="Piping" sheetId="28" r:id="rId6"/>
    <sheet name="Generator,Generator room &amp; pump" sheetId="27" r:id="rId7"/>
    <sheet name="Solar Works &amp; Animal Troughs" sheetId="29" r:id="rId8"/>
    <sheet name="Grand summary" sheetId="17" r:id="rId9"/>
  </sheets>
  <definedNames>
    <definedName name="_xlnm.Print_Area" localSheetId="7">'Solar Works &amp; Animal Troughs'!$A$1:$F$21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7" l="1"/>
  <c r="F20" i="29"/>
  <c r="F18" i="29"/>
  <c r="F16" i="29"/>
  <c r="F14" i="29"/>
  <c r="F9" i="29"/>
  <c r="F7" i="29"/>
  <c r="F4" i="29"/>
  <c r="D13" i="28" l="1"/>
  <c r="D5" i="28"/>
  <c r="I105" i="7"/>
  <c r="I102" i="7"/>
  <c r="I98" i="7"/>
  <c r="I96" i="7"/>
  <c r="I93" i="7"/>
  <c r="I91" i="7"/>
  <c r="I87" i="7"/>
  <c r="I80" i="7"/>
  <c r="I77" i="7"/>
  <c r="I72" i="7"/>
  <c r="I69" i="7"/>
  <c r="F11" i="27" l="1"/>
  <c r="F14" i="28" l="1"/>
  <c r="F13" i="28"/>
  <c r="F10" i="28"/>
  <c r="F9" i="28"/>
  <c r="F8" i="28"/>
  <c r="F7" i="28"/>
  <c r="F6" i="28"/>
  <c r="F5" i="28"/>
  <c r="F11" i="28" s="1"/>
  <c r="F17" i="28" s="1"/>
  <c r="F28" i="26"/>
  <c r="F29" i="26" s="1"/>
  <c r="F30" i="26" s="1"/>
  <c r="D24" i="17" s="1"/>
  <c r="F27" i="26"/>
  <c r="F26" i="26"/>
  <c r="F25" i="26"/>
  <c r="F24" i="26"/>
  <c r="F23" i="26"/>
  <c r="F22" i="26"/>
  <c r="F21" i="26"/>
  <c r="F20" i="26"/>
  <c r="F19" i="26"/>
  <c r="F18" i="26"/>
  <c r="F17" i="26"/>
  <c r="F16" i="26"/>
  <c r="F15" i="26"/>
  <c r="F14" i="26"/>
  <c r="F13" i="26"/>
  <c r="F12" i="26"/>
  <c r="F11" i="26"/>
  <c r="F10" i="26"/>
  <c r="F9" i="26"/>
  <c r="F8" i="26"/>
  <c r="F7" i="26"/>
  <c r="F6" i="26"/>
  <c r="F15" i="28" l="1"/>
  <c r="F18" i="28" s="1"/>
  <c r="F19" i="28" s="1"/>
  <c r="D27" i="17" s="1"/>
  <c r="C406" i="22" l="1"/>
  <c r="C404" i="22"/>
  <c r="C402" i="22"/>
  <c r="C400" i="22"/>
  <c r="C398" i="22"/>
  <c r="C396" i="22"/>
  <c r="C394" i="22"/>
  <c r="B385" i="22"/>
  <c r="B382" i="22"/>
  <c r="B381" i="22"/>
  <c r="B378" i="22"/>
  <c r="B376" i="22"/>
  <c r="B375" i="22"/>
  <c r="I373" i="22"/>
  <c r="I406" i="22" s="1"/>
  <c r="I371" i="22"/>
  <c r="B358" i="22"/>
  <c r="B356" i="22"/>
  <c r="B355" i="22"/>
  <c r="I351" i="22"/>
  <c r="I348" i="22"/>
  <c r="I345" i="22"/>
  <c r="I343" i="22"/>
  <c r="I341" i="22"/>
  <c r="I339" i="22"/>
  <c r="I337" i="22"/>
  <c r="I335" i="22"/>
  <c r="B327" i="22"/>
  <c r="B325" i="22"/>
  <c r="B324" i="22"/>
  <c r="G302" i="22"/>
  <c r="G293" i="22"/>
  <c r="I293" i="22" s="1"/>
  <c r="G291" i="22"/>
  <c r="G306" i="22" s="1"/>
  <c r="I287" i="22"/>
  <c r="G287" i="22"/>
  <c r="G289" i="22" s="1"/>
  <c r="G280" i="22"/>
  <c r="I280" i="22" s="1"/>
  <c r="B271" i="22"/>
  <c r="B269" i="22"/>
  <c r="B268" i="22"/>
  <c r="I263" i="22"/>
  <c r="I265" i="22" s="1"/>
  <c r="I400" i="22" s="1"/>
  <c r="G263" i="22"/>
  <c r="B253" i="22"/>
  <c r="B250" i="22"/>
  <c r="B249" i="22"/>
  <c r="G243" i="22"/>
  <c r="I243" i="22" s="1"/>
  <c r="G239" i="22"/>
  <c r="I239" i="22" s="1"/>
  <c r="I237" i="22"/>
  <c r="G237" i="22"/>
  <c r="I224" i="22"/>
  <c r="G224" i="22"/>
  <c r="I221" i="22"/>
  <c r="G221" i="22"/>
  <c r="G215" i="22"/>
  <c r="I215" i="22" s="1"/>
  <c r="G212" i="22"/>
  <c r="I212" i="22" s="1"/>
  <c r="I208" i="22"/>
  <c r="G208" i="22"/>
  <c r="I205" i="22"/>
  <c r="G205" i="22"/>
  <c r="G200" i="22"/>
  <c r="I200" i="22" s="1"/>
  <c r="G197" i="22"/>
  <c r="I193" i="22"/>
  <c r="G193" i="22"/>
  <c r="I190" i="22"/>
  <c r="G190" i="22"/>
  <c r="G182" i="22"/>
  <c r="I182" i="22" s="1"/>
  <c r="I179" i="22"/>
  <c r="G179" i="22"/>
  <c r="G172" i="22"/>
  <c r="I172" i="22" s="1"/>
  <c r="G169" i="22"/>
  <c r="I169" i="22" s="1"/>
  <c r="I164" i="22"/>
  <c r="G164" i="22"/>
  <c r="G148" i="22"/>
  <c r="G155" i="22" s="1"/>
  <c r="I155" i="22" s="1"/>
  <c r="G144" i="22"/>
  <c r="I144" i="22" s="1"/>
  <c r="I141" i="22"/>
  <c r="G141" i="22"/>
  <c r="G129" i="22"/>
  <c r="G127" i="22"/>
  <c r="I123" i="22"/>
  <c r="G123" i="22"/>
  <c r="I116" i="22"/>
  <c r="G116" i="22"/>
  <c r="G114" i="22"/>
  <c r="G112" i="22"/>
  <c r="G103" i="22"/>
  <c r="G107" i="22" s="1"/>
  <c r="I96" i="22"/>
  <c r="G96" i="22"/>
  <c r="B87" i="22"/>
  <c r="B84" i="22"/>
  <c r="B83" i="22"/>
  <c r="G69" i="22"/>
  <c r="G76" i="22" s="1"/>
  <c r="I62" i="22"/>
  <c r="G62" i="22"/>
  <c r="G60" i="22"/>
  <c r="I60" i="22" s="1"/>
  <c r="G51" i="22"/>
  <c r="G55" i="22" s="1"/>
  <c r="I55" i="22" s="1"/>
  <c r="I46" i="22"/>
  <c r="G41" i="22"/>
  <c r="I41" i="22" s="1"/>
  <c r="I37" i="22"/>
  <c r="G32" i="22"/>
  <c r="G35" i="22" s="1"/>
  <c r="I35" i="22" s="1"/>
  <c r="B24" i="22"/>
  <c r="B22" i="22"/>
  <c r="B21" i="22"/>
  <c r="I17" i="22"/>
  <c r="I12" i="22"/>
  <c r="G12" i="22"/>
  <c r="I19" i="22" l="1"/>
  <c r="I394" i="22" s="1"/>
  <c r="I114" i="22"/>
  <c r="I129" i="22"/>
  <c r="I107" i="22"/>
  <c r="I197" i="22"/>
  <c r="I112" i="22"/>
  <c r="I127" i="22"/>
  <c r="G313" i="22"/>
  <c r="G304" i="22"/>
  <c r="I304" i="22" s="1"/>
  <c r="I289" i="22"/>
  <c r="G94" i="22"/>
  <c r="I94" i="22" s="1"/>
  <c r="G233" i="22"/>
  <c r="I233" i="22" s="1"/>
  <c r="I76" i="22"/>
  <c r="I353" i="22"/>
  <c r="I404" i="22" s="1"/>
  <c r="I306" i="22"/>
  <c r="I302" i="22"/>
  <c r="I103" i="22"/>
  <c r="I148" i="22"/>
  <c r="G105" i="22"/>
  <c r="I105" i="22" s="1"/>
  <c r="G150" i="22"/>
  <c r="G241" i="22"/>
  <c r="I241" i="22" s="1"/>
  <c r="I291" i="22"/>
  <c r="I32" i="22"/>
  <c r="I51" i="22"/>
  <c r="I69" i="22"/>
  <c r="G319" i="22" l="1"/>
  <c r="I319" i="22" s="1"/>
  <c r="I313" i="22"/>
  <c r="I78" i="22"/>
  <c r="I396" i="22" s="1"/>
  <c r="I150" i="22"/>
  <c r="G157" i="22"/>
  <c r="I157" i="22" s="1"/>
  <c r="I245" i="22"/>
  <c r="I398" i="22" s="1"/>
  <c r="I321" i="22" l="1"/>
  <c r="I402" i="22" s="1"/>
  <c r="I408" i="22" s="1"/>
  <c r="I410" i="22" s="1"/>
  <c r="D15" i="17" s="1"/>
  <c r="F8" i="27" l="1"/>
  <c r="F5" i="27"/>
  <c r="F14" i="27" l="1"/>
  <c r="D30" i="17" s="1"/>
  <c r="F6" i="25"/>
  <c r="F8" i="25" s="1"/>
  <c r="D18" i="17" s="1"/>
  <c r="G25" i="7" l="1"/>
  <c r="I25" i="7" s="1"/>
  <c r="G31" i="7"/>
  <c r="I31" i="7" s="1"/>
  <c r="I33" i="7"/>
  <c r="I35" i="7"/>
  <c r="I37" i="7"/>
  <c r="I48" i="7"/>
  <c r="G69" i="7"/>
  <c r="G72" i="7"/>
  <c r="G87" i="7" s="1"/>
  <c r="G77" i="7"/>
  <c r="G96" i="7"/>
  <c r="G98" i="7"/>
  <c r="C140" i="7"/>
  <c r="B133" i="7"/>
  <c r="B131" i="7"/>
  <c r="B130" i="7"/>
  <c r="C122" i="7"/>
  <c r="C120" i="7"/>
  <c r="B10" i="7"/>
  <c r="B55" i="7" s="1"/>
  <c r="B9" i="7"/>
  <c r="B54" i="7" s="1"/>
  <c r="K516" i="8"/>
  <c r="K542" i="8" s="1"/>
  <c r="K483" i="8"/>
  <c r="K540" i="8" s="1"/>
  <c r="K437" i="8"/>
  <c r="K538" i="8" s="1"/>
  <c r="K371" i="8"/>
  <c r="K536" i="8" s="1"/>
  <c r="K309" i="8"/>
  <c r="K534" i="8" s="1"/>
  <c r="K255" i="8"/>
  <c r="K532" i="8" s="1"/>
  <c r="K195" i="8"/>
  <c r="K530" i="8" s="1"/>
  <c r="K128" i="8"/>
  <c r="K528" i="8" s="1"/>
  <c r="I51" i="7" l="1"/>
  <c r="I120" i="7" s="1"/>
  <c r="K546" i="8"/>
  <c r="D12" i="17" s="1"/>
  <c r="G80" i="7"/>
  <c r="G108" i="7" l="1"/>
  <c r="I108" i="7" s="1"/>
  <c r="I111" i="7" s="1"/>
  <c r="I122" i="7" s="1"/>
  <c r="I126" i="7" s="1"/>
  <c r="I140" i="7" s="1"/>
  <c r="I144" i="7" l="1"/>
  <c r="I147" i="7" s="1"/>
  <c r="D21" i="17" s="1"/>
  <c r="D36" i="17" s="1"/>
  <c r="D40" i="17" s="1"/>
</calcChain>
</file>

<file path=xl/sharedStrings.xml><?xml version="1.0" encoding="utf-8"?>
<sst xmlns="http://schemas.openxmlformats.org/spreadsheetml/2006/main" count="1027" uniqueCount="700">
  <si>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</si>
  <si>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</si>
  <si>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</si>
  <si>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</si>
  <si>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</si>
  <si>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</si>
  <si>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</si>
  <si>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</si>
  <si>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</si>
  <si>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</si>
  <si>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</si>
  <si>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</si>
  <si>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</si>
  <si>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</si>
  <si>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</si>
  <si>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</si>
  <si>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</si>
  <si>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</si>
  <si>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</si>
  <si>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</si>
  <si>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</si>
  <si>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</si>
  <si>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</si>
  <si>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</si>
  <si>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</si>
  <si>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</si>
  <si>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</si>
  <si>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</si>
  <si>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</si>
  <si>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</si>
  <si>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</si>
  <si>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</si>
  <si>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</si>
  <si>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</si>
  <si>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</si>
  <si>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</si>
  <si>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</si>
  <si>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</si>
  <si>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</si>
  <si>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</si>
  <si>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</si>
  <si>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</si>
  <si>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</si>
  <si>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</si>
  <si>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</si>
  <si>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</si>
  <si>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</si>
  <si>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</si>
  <si>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</si>
  <si>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</si>
  <si>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</si>
  <si>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</si>
  <si>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</si>
  <si>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</si>
  <si>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</si>
  <si>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</si>
  <si>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2/2</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</si>
  <si>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</si>
  <si>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</si>
  <si>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</si>
  <si>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</si>
  <si>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</si>
  <si>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</si>
  <si>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</si>
  <si>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</si>
  <si>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</si>
  <si>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</si>
  <si>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</si>
  <si>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</si>
  <si>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</si>
  <si>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</si>
  <si>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</si>
  <si>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</si>
  <si>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</si>
  <si>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</si>
  <si>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</si>
  <si>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</si>
  <si>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</si>
  <si>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</si>
  <si>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</si>
  <si>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</si>
  <si>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</si>
  <si>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</si>
  <si>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</si>
  <si>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</si>
  <si>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</si>
  <si>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</si>
  <si>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</si>
  <si>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</si>
  <si>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</si>
  <si>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</si>
  <si>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</si>
  <si>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</si>
  <si>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</si>
  <si>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</si>
  <si>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</si>
  <si>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</si>
  <si>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</si>
  <si>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</si>
  <si>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</si>
  <si>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</si>
  <si>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</si>
  <si>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</si>
  <si>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</si>
  <si>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</si>
  <si>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</si>
  <si>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</si>
  <si>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</si>
  <si>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</si>
  <si>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</si>
  <si>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</si>
  <si>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</si>
  <si>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</si>
  <si>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</si>
  <si>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</si>
  <si>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</si>
  <si>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</si>
  <si>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</si>
  <si>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</si>
  <si>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</si>
  <si>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</si>
  <si>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</si>
  <si>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</si>
  <si>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</si>
  <si>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</si>
  <si>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</si>
  <si>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</si>
  <si>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</si>
  <si>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</si>
  <si>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</si>
  <si>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</si>
  <si>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</si>
  <si>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</si>
  <si>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</si>
  <si>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</si>
  <si>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</si>
  <si>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</si>
  <si>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</si>
  <si>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</si>
  <si>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</si>
  <si>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</si>
  <si>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</si>
  <si>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</si>
  <si>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</si>
  <si>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</si>
  <si>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</si>
  <si>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</si>
  <si>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</si>
  <si>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</si>
  <si>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</si>
  <si>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</si>
  <si>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</si>
  <si>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</si>
  <si>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</si>
  <si>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</si>
  <si>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</si>
  <si>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</si>
  <si>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</si>
  <si>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</si>
  <si>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</si>
  <si>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</si>
  <si>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</si>
  <si>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</si>
  <si>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</si>
  <si>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</si>
  <si>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</si>
  <si>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</si>
  <si>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</si>
  <si>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</si>
  <si>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</si>
  <si>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</si>
  <si>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</si>
  <si>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</si>
  <si>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</si>
  <si>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</si>
  <si>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</si>
  <si>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</si>
  <si>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</si>
  <si>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</si>
  <si>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</si>
  <si>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</si>
  <si>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</si>
  <si>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</si>
  <si>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</si>
  <si>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</si>
  <si>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</si>
  <si>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</si>
  <si>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</si>
  <si>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</si>
  <si>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</si>
  <si>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</si>
  <si>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</si>
  <si>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</si>
  <si>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</si>
  <si>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</si>
  <si>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</si>
  <si>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</si>
  <si>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</si>
  <si>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</si>
  <si>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</si>
  <si>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</si>
  <si>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</si>
  <si>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</si>
  <si>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</si>
  <si>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</si>
  <si>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</si>
  <si>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</si>
  <si>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</si>
  <si>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</si>
  <si>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</si>
  <si>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</si>
  <si>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</si>
  <si>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</si>
  <si>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</si>
  <si>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</si>
  <si>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</si>
  <si>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</si>
  <si>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</si>
  <si>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</si>
  <si>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</si>
  <si>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</si>
  <si>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</si>
  <si>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</si>
  <si>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</si>
  <si>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</si>
  <si>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</si>
  <si>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</si>
  <si>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</si>
  <si>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</si>
  <si>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</si>
  <si>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</si>
  <si>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</si>
  <si>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</si>
  <si>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</si>
  <si>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</si>
  <si>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</si>
  <si>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</si>
  <si>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</si>
  <si>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</si>
  <si>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</si>
  <si>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</si>
  <si>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</si>
  <si>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</si>
  <si>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</si>
  <si>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</si>
  <si>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</si>
  <si>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</si>
  <si>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</si>
  <si>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</si>
  <si>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</si>
  <si>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</si>
  <si>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</si>
  <si>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</si>
  <si>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</si>
  <si>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</si>
  <si>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</si>
  <si>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</si>
  <si>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</si>
  <si>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</si>
  <si>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</si>
  <si>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</si>
  <si>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</si>
  <si>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</si>
  <si>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</si>
  <si>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</si>
  <si>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</si>
  <si>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</si>
  <si>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</si>
  <si>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</si>
  <si>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</si>
  <si>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</si>
  <si>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</si>
  <si>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</si>
  <si>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</si>
  <si>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</si>
  <si>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</si>
  <si>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</si>
  <si>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</si>
  <si>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</si>
  <si>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</si>
  <si>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</si>
  <si>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</si>
  <si>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</si>
  <si>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</si>
  <si>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</si>
  <si>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</si>
  <si>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</si>
  <si>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</si>
  <si>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</si>
  <si>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</si>
  <si>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</si>
  <si>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</si>
  <si>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</si>
  <si>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</si>
  <si>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</si>
  <si>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</si>
  <si>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</si>
  <si>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</si>
  <si>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</si>
  <si>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</si>
  <si>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</si>
  <si>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</si>
  <si>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</si>
  <si>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</si>
  <si>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</si>
  <si>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</si>
  <si>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</si>
  <si>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</si>
  <si>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</si>
  <si>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</si>
  <si>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</si>
  <si>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</si>
  <si>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</si>
  <si>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</si>
  <si>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</si>
  <si>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</si>
  <si>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</si>
  <si>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</si>
  <si>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</si>
  <si>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</si>
  <si>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</si>
  <si>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</si>
  <si>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</si>
  <si>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</si>
  <si>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</si>
  <si>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</si>
  <si>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</si>
  <si>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</si>
  <si>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</si>
  <si>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</si>
  <si>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</si>
  <si>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</si>
  <si>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</si>
  <si>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</si>
  <si>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</si>
  <si>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</si>
  <si>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</si>
  <si>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</si>
  <si>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</si>
  <si>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</si>
  <si>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</si>
  <si>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</si>
  <si>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</si>
  <si>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</si>
  <si>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</si>
  <si>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</si>
  <si>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</si>
  <si>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</si>
  <si>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</si>
  <si>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</si>
  <si>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</si>
  <si>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</si>
  <si>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</si>
  <si>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</si>
  <si>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</si>
  <si>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</si>
  <si>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</si>
  <si>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</si>
  <si>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</si>
  <si>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</si>
  <si>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</si>
  <si>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</si>
  <si>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</si>
  <si>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</si>
  <si>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</si>
  <si>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</si>
  <si>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</si>
  <si>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</si>
  <si>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</si>
  <si>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</si>
  <si>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</si>
  <si>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</si>
  <si>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</si>
  <si>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</si>
  <si>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</si>
  <si>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</si>
  <si>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</si>
  <si>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</si>
  <si>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</si>
  <si>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</si>
  <si>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</si>
  <si>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</si>
  <si>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</si>
  <si>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</si>
  <si>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</si>
  <si>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</si>
  <si>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</si>
  <si>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</si>
  <si>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</si>
  <si>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</si>
  <si>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</si>
  <si>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</si>
  <si>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</si>
  <si>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</si>
  <si>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</si>
  <si>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</si>
  <si>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</si>
  <si>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</si>
  <si>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</si>
  <si>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</si>
  <si>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</si>
  <si>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</si>
  <si>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</si>
  <si>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</si>
  <si>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</si>
  <si>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</si>
  <si>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</si>
  <si>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</si>
  <si>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</si>
  <si>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</si>
  <si>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</si>
  <si>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</si>
  <si>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</si>
  <si>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</si>
  <si>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</si>
  <si>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</si>
  <si>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</si>
  <si>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</si>
  <si>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</si>
  <si>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</si>
  <si>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</si>
  <si>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</si>
  <si>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</si>
  <si>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</si>
  <si>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</si>
  <si>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</si>
  <si>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Amount</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</si>
  <si>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</si>
  <si>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</si>
  <si>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</si>
  <si>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</si>
  <si>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</si>
  <si>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</si>
  <si>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</si>
  <si>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</si>
  <si>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</si>
  <si>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</si>
  <si>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</si>
  <si>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</si>
  <si>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</si>
  <si>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</si>
  <si>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</si>
  <si>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</si>
  <si>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</si>
  <si>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</si>
  <si>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</si>
  <si>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</si>
  <si>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</si>
  <si>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</si>
  <si>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</si>
  <si>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</si>
  <si>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</si>
  <si>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</si>
  <si>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</si>
  <si>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</si>
  <si>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</si>
  <si>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</si>
  <si>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</si>
  <si>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</si>
  <si>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</si>
  <si>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</si>
  <si>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</si>
  <si>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</si>
  <si>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</si>
  <si>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</si>
  <si>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</si>
  <si>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</si>
  <si>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</si>
  <si>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</si>
  <si>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</si>
  <si>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</si>
  <si>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</si>
  <si>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</si>
  <si>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</si>
  <si>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</si>
  <si>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</si>
  <si>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</si>
  <si>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</si>
  <si>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</si>
  <si>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</si>
  <si>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</si>
  <si>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</si>
  <si>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</si>
  <si>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</si>
  <si>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</si>
  <si>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</si>
  <si>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</si>
  <si>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</si>
  <si>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</si>
  <si>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</si>
  <si>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</si>
  <si>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</si>
  <si>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</si>
  <si>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</si>
  <si>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</si>
  <si>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</si>
  <si>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</si>
  <si>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</si>
  <si>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</si>
  <si>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</si>
  <si>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</si>
  <si>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</si>
  <si>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</si>
  <si>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</si>
  <si>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</si>
  <si>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</si>
  <si>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</si>
  <si>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</si>
  <si>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</si>
  <si>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</si>
  <si>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</si>
  <si>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</si>
  <si>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</si>
  <si>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</si>
  <si>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</si>
  <si>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</si>
  <si>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</si>
  <si>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</si>
  <si>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</si>
  <si>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</si>
  <si>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</si>
  <si>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</si>
  <si>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</si>
  <si>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WELL CONSTRUCTION</t>
  </si>
  <si>
    <t>WATER KIOSK</t>
  </si>
  <si>
    <t>SECTION NO. 7</t>
  </si>
  <si>
    <t>BEAMS</t>
  </si>
  <si>
    <t>Ground beam</t>
  </si>
  <si>
    <t>Ring beam 1</t>
  </si>
  <si>
    <t>Ring beam 2</t>
  </si>
  <si>
    <t>COLUMNS</t>
  </si>
  <si>
    <t>Columns bases</t>
  </si>
  <si>
    <t>Starter columns</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</si>
  <si>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</si>
  <si>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</si>
  <si>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</si>
  <si>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</si>
  <si>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</si>
  <si>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</si>
  <si>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</si>
  <si>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</si>
  <si>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</si>
  <si>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</si>
  <si>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</si>
  <si>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</si>
  <si>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</si>
  <si>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</si>
  <si>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</si>
  <si>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</si>
  <si>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</si>
  <si>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</si>
  <si>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</si>
  <si>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</si>
  <si>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</si>
  <si>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</si>
  <si>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</si>
  <si>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</si>
  <si>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</si>
  <si>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</si>
  <si>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</si>
  <si>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</si>
  <si>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</si>
  <si>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</si>
  <si>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</si>
  <si>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</si>
  <si>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</si>
  <si>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</si>
  <si>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</si>
  <si>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</si>
  <si>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</si>
  <si>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</si>
  <si>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</si>
  <si>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</si>
  <si>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</si>
  <si>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</si>
  <si>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</si>
  <si>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</si>
  <si>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</si>
  <si>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</si>
  <si>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</si>
  <si>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</si>
  <si>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</si>
  <si>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</si>
  <si>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</si>
  <si>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</si>
  <si>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</si>
  <si>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</si>
  <si>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</si>
  <si>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</si>
  <si>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</si>
  <si>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</si>
  <si>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</si>
  <si>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</si>
  <si>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</si>
  <si>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</si>
  <si>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</si>
  <si>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</si>
  <si>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</si>
  <si>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</si>
  <si>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</si>
  <si>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</si>
  <si>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</si>
  <si>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</si>
  <si>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</si>
  <si>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</si>
  <si>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</si>
  <si>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</si>
  <si>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</si>
  <si>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</si>
  <si>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</si>
  <si>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 xml:space="preserve">TOTAL AMOUNT </t>
  </si>
  <si>
    <t xml:space="preserve">  Description of Work/Items</t>
  </si>
  <si>
    <t xml:space="preserve"> Unit</t>
  </si>
  <si>
    <t>Quantity</t>
  </si>
  <si>
    <t>Rate(usd)</t>
  </si>
  <si>
    <t>The cost bid for the well rehabilitation should be a lumpsum to meet the technical description presented below and include all  preparation, construction, finishing components :</t>
  </si>
  <si>
    <t>TOTAL  for well rehabilitation</t>
  </si>
  <si>
    <t>SECTION 3: WELL REHABILITATION</t>
  </si>
  <si>
    <t>The cost bid for the generator room &amp; caretakers room should be a lumpsum to meet the technical description presented below and as presented in Block   of the design drawings, and include all  preparation, construction, finishing components :</t>
  </si>
  <si>
    <t>The cost bid for the generator room should be a lumpsum to meet the technical description presented below and as presented in Block   of the design drawings, and include all  preparation, construction, finishing components :</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</si>
  <si>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</si>
  <si>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</si>
  <si>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Constructing, upgrading, and removing wastes from   the wells (renovating the wells and putting well apron and concrete rings for protection) as shall be directed on site for the well max 22m deep (depth 18-22 meters)</t>
  </si>
  <si>
    <t>Columns (Height 9m)</t>
  </si>
  <si>
    <t>9m HIGH COLUMNS</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</si>
  <si>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</si>
  <si>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</si>
  <si>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</si>
  <si>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</si>
  <si>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</si>
  <si>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</si>
  <si>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</si>
  <si>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</si>
  <si>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</si>
  <si>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</si>
  <si>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</si>
  <si>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</si>
  <si>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</si>
  <si>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</si>
  <si>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</si>
  <si>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</si>
  <si>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</si>
  <si>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</si>
  <si>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</si>
  <si>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</si>
  <si>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</si>
  <si>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</si>
  <si>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</si>
  <si>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</si>
  <si>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</si>
  <si>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</si>
  <si>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</si>
  <si>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</si>
  <si>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</si>
  <si>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</si>
  <si>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</si>
  <si>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 QTY. </t>
  </si>
  <si>
    <t xml:space="preserve"> AMOUNT (USD) </t>
  </si>
  <si>
    <t>Trench excavation and pipe laying</t>
  </si>
  <si>
    <t>m3</t>
  </si>
  <si>
    <t>Install 2" uPVC pressure pipes including all necessary fittings from borehole to the school, installed over a sand bed 7 cm thick and covered with sand for a minimum thickness of 10 cm.</t>
  </si>
  <si>
    <t>M.L.</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</si>
  <si>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</si>
  <si>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</si>
  <si>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</si>
  <si>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</si>
  <si>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</si>
  <si>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</si>
  <si>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</si>
  <si>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tank to the water kiosks</t>
  </si>
  <si>
    <t>Supply of all the fittings including elbows, tees, unions, gate valves, flow meters etc</t>
  </si>
  <si>
    <t>Sub-total: Pipes and fittings</t>
  </si>
  <si>
    <t>SUMMARY</t>
  </si>
  <si>
    <t xml:space="preserve"> Trenches and Laying of Pipes</t>
  </si>
  <si>
    <t xml:space="preserve"> Supply of pipes and fittings</t>
  </si>
  <si>
    <t>PROJECT: PROPOSED MOTORIZED SHALLOW WELL REHABILITATIONS</t>
  </si>
  <si>
    <t>The cost bid for the submemrsile pump should be inlcusive of procurement of the pump, all associated accessories and installtion cost</t>
  </si>
  <si>
    <t>TOTAL  for Generator,Generator room/store &amp; Submersile Pump</t>
  </si>
  <si>
    <t>SECTION 7: GENERATOR,GENERATOR ROOM &amp; PUMP</t>
  </si>
  <si>
    <t>SECTION 6: PIPING</t>
  </si>
  <si>
    <t>SECTION 4:FENCE</t>
  </si>
  <si>
    <t>SECTION 5: WATER KIOSK</t>
  </si>
  <si>
    <t>Excavation of a trench (0.4m wide x 0.6m deep) for a total length of 2000m from borehole to the water kiosk</t>
  </si>
  <si>
    <t>Grand Total: Installation of 2,000meters Water Distribution Pipeline</t>
  </si>
  <si>
    <t>Allow a provisional amount for procurement of Submersible pump, Lorentz PS2-4000 C-SJ3-32 Solar Submersible Pump, with matching cut-off electrodes, drop cables control panel, all accessories included (Stand by Pump)</t>
  </si>
  <si>
    <t>Procurement &amp; Installation of Changfa Generator 20.02Kw inclusive all required accessories for conncetions (cables, power items e.t.c) to hybrid system inclusive of the connection works</t>
  </si>
  <si>
    <t>Allow a provisonal sum for a well fabricated solar support structure inclinced to maximum solar yeild angle strong enough to support 24 No. solar panels</t>
  </si>
  <si>
    <t>The cost bid for the steel solar support structure should be a lumpsum to meet the technical description presented below and as presented in Block   of the design drawings, and include all  preparation, construction, finishing components :</t>
  </si>
  <si>
    <t>The cost bid for solar installation works should be a lumpsum to meet the technical description presented below and as presented in Block   of the design drawings, and include all  preparation, construction, finishing components :</t>
  </si>
  <si>
    <t>Allow a provisional sum for procurement and installation of 24 no. 270w solar panels with all required support accessories for functioning of the solar power system</t>
  </si>
  <si>
    <t>Lumpsum</t>
  </si>
  <si>
    <t xml:space="preserve"> TOTAL </t>
  </si>
  <si>
    <t>ANIMAL TROUGHS</t>
  </si>
  <si>
    <t>Allow a provisional amount for construction of carmel water trough as per the designs</t>
  </si>
  <si>
    <t>Allow a provisonal sum consruction of goats/cattle water trough as per attached designs</t>
  </si>
  <si>
    <t>TOTAL</t>
  </si>
  <si>
    <t>GRAND TOTAL CARRIED TO SUMMARY PAGE</t>
  </si>
  <si>
    <t>SECTION 8: SOLAR WORKS &amp; ANIMAL  TROUGHS</t>
  </si>
  <si>
    <r>
      <t xml:space="preserve">The site is located on </t>
    </r>
    <r>
      <rPr>
        <b/>
        <sz val="11"/>
        <rFont val="Tahoma"/>
        <family val="2"/>
      </rPr>
      <t>KARIRE VILLAGE IN AFMADOW DISTRICT</t>
    </r>
  </si>
  <si>
    <t>KARIRE VILLAGE IN AFMADOW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</si>
</sst>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_);_(* \(#,##0.0\);_(* &quot;-&quot;??_);_(@_)"/>
    <numFmt numFmtId="169" formatCode="&quot;$&quot;#,##0.00"/>
    <numFmt numFmtId="170" formatCode="&quot;$&quot;#,##0"/>
  </numFmts>
  <fonts count="45">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4"/>
      <name val="Tahoma"/>
      <family val="2"/>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sz val="12"/>
      <color rgb="FF000000"/>
      <name val="Tahoma"/>
      <family val="2"/>
    </font>
    <font>
      <b/>
      <u val="singleAccounting"/>
      <sz val="12"/>
      <color theme="1"/>
      <name val="Tahoma"/>
      <family val="2"/>
    </font>
    <font>
      <b/>
      <sz val="11"/>
      <color theme="1"/>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165" fontId="2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cellStyleXfs>
  <cellXfs count="558">
    <xf numFmtId="0" fontId="0" fillId="0" borderId="0" xfId="0"/>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6" fillId="0" borderId="0" xfId="0" applyFont="1" applyFill="1" applyBorder="1" applyAlignment="1"/>
    <xf numFmtId="4" fontId="7" fillId="0" borderId="3" xfId="0" applyNumberFormat="1" applyFont="1" applyFill="1" applyBorder="1" applyAlignment="1">
      <alignment horizontal="center"/>
    </xf>
    <xf numFmtId="4" fontId="6" fillId="0" borderId="2" xfId="0" applyNumberFormat="1" applyFont="1" applyFill="1" applyBorder="1" applyAlignment="1">
      <alignment horizontal="center"/>
    </xf>
    <xf numFmtId="0" fontId="7" fillId="0" borderId="7" xfId="0" applyFont="1" applyFill="1" applyBorder="1" applyAlignment="1">
      <alignment horizontal="center"/>
    </xf>
    <xf numFmtId="0" fontId="7" fillId="0" borderId="10"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xf numFmtId="0" fontId="9" fillId="0" borderId="3" xfId="0" applyFont="1" applyFill="1" applyBorder="1" applyAlignment="1">
      <alignment horizontal="left" indent="1"/>
    </xf>
    <xf numFmtId="0" fontId="7" fillId="0" borderId="10" xfId="0" applyFont="1" applyFill="1" applyBorder="1" applyAlignment="1">
      <alignment horizontal="left" indent="1"/>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12" fillId="0" borderId="12" xfId="8" applyFont="1" applyBorder="1" applyAlignment="1">
      <alignment horizontal="center"/>
    </xf>
    <xf numFmtId="0" fontId="13" fillId="0" borderId="13" xfId="8" applyFont="1" applyBorder="1" applyAlignment="1">
      <alignment horizontal="left" indent="1"/>
    </xf>
    <xf numFmtId="0" fontId="13" fillId="0" borderId="13" xfId="8" applyFont="1" applyBorder="1"/>
    <xf numFmtId="165" fontId="13" fillId="0" borderId="14" xfId="4" applyFont="1" applyBorder="1"/>
    <xf numFmtId="0" fontId="13" fillId="0" borderId="0" xfId="8" applyFont="1"/>
    <xf numFmtId="0" fontId="12" fillId="0" borderId="3" xfId="8" applyFont="1" applyBorder="1" applyAlignment="1">
      <alignment horizontal="center"/>
    </xf>
    <xf numFmtId="0" fontId="6" fillId="0" borderId="0" xfId="8" applyFont="1" applyBorder="1" applyAlignment="1">
      <alignment horizontal="left" indent="1"/>
    </xf>
    <xf numFmtId="0" fontId="13" fillId="0" borderId="0" xfId="8" applyFont="1" applyBorder="1"/>
    <xf numFmtId="165" fontId="13" fillId="0" borderId="11" xfId="4" applyFont="1" applyBorder="1"/>
    <xf numFmtId="0" fontId="13" fillId="0" borderId="0" xfId="8" applyFont="1" applyBorder="1" applyAlignment="1">
      <alignment horizontal="left" indent="1"/>
    </xf>
    <xf numFmtId="0" fontId="13" fillId="0" borderId="3" xfId="8" applyFont="1" applyBorder="1" applyAlignment="1">
      <alignment horizontal="left" indent="1"/>
    </xf>
    <xf numFmtId="0" fontId="12" fillId="0" borderId="0" xfId="8" applyFont="1" applyBorder="1" applyAlignment="1">
      <alignment horizontal="left" indent="1"/>
    </xf>
    <xf numFmtId="0" fontId="13" fillId="0" borderId="0" xfId="8" applyFont="1" applyAlignment="1">
      <alignment horizontal="left" indent="1"/>
    </xf>
    <xf numFmtId="0" fontId="13" fillId="0" borderId="0" xfId="8" applyFont="1" applyBorder="1" applyAlignment="1">
      <alignment horizontal="left"/>
    </xf>
    <xf numFmtId="0" fontId="14" fillId="0" borderId="0" xfId="8" applyFont="1" applyBorder="1" applyAlignment="1">
      <alignment horizontal="left"/>
    </xf>
    <xf numFmtId="0" fontId="12" fillId="0" borderId="15" xfId="8" applyFont="1" applyBorder="1" applyAlignment="1">
      <alignment horizontal="center"/>
    </xf>
    <xf numFmtId="0" fontId="13" fillId="0" borderId="10" xfId="8" applyFont="1" applyBorder="1" applyAlignment="1">
      <alignment horizontal="left" indent="1"/>
    </xf>
    <xf numFmtId="0" fontId="13" fillId="0" borderId="10" xfId="8" applyFont="1" applyBorder="1"/>
    <xf numFmtId="165" fontId="13" fillId="0" borderId="16" xfId="4" applyFont="1" applyBorder="1"/>
    <xf numFmtId="0" fontId="12" fillId="0" borderId="1" xfId="8" applyFont="1" applyBorder="1" applyAlignment="1">
      <alignment horizontal="center" vertical="center"/>
    </xf>
    <xf numFmtId="165" fontId="12" fillId="0" borderId="18" xfId="4" applyFont="1" applyBorder="1" applyAlignment="1">
      <alignment horizontal="center" vertical="center"/>
    </xf>
    <xf numFmtId="0" fontId="12" fillId="0" borderId="0" xfId="8" applyFont="1" applyBorder="1" applyAlignment="1">
      <alignment horizontal="center" vertical="center"/>
    </xf>
    <xf numFmtId="0" fontId="12" fillId="0" borderId="2" xfId="8" applyFont="1" applyBorder="1" applyAlignment="1">
      <alignment horizontal="center"/>
    </xf>
    <xf numFmtId="0" fontId="13" fillId="0" borderId="0" xfId="8" applyFont="1" applyFill="1" applyBorder="1" applyAlignment="1">
      <alignment horizontal="left" indent="1"/>
    </xf>
    <xf numFmtId="165" fontId="13" fillId="0" borderId="19" xfId="4" applyFont="1" applyBorder="1"/>
    <xf numFmtId="0" fontId="12" fillId="0" borderId="0" xfId="8" applyFont="1" applyFill="1" applyBorder="1" applyAlignment="1">
      <alignment horizontal="left" indent="1"/>
    </xf>
    <xf numFmtId="0" fontId="12" fillId="0" borderId="0" xfId="8" applyFont="1" applyBorder="1" applyAlignment="1"/>
    <xf numFmtId="0" fontId="15" fillId="0" borderId="0" xfId="8" applyFont="1" applyBorder="1" applyAlignment="1">
      <alignment horizontal="left"/>
    </xf>
    <xf numFmtId="0" fontId="13" fillId="0" borderId="3" xfId="8" applyFont="1" applyFill="1" applyBorder="1" applyAlignment="1">
      <alignment horizontal="left" indent="1"/>
    </xf>
    <xf numFmtId="0" fontId="12" fillId="0" borderId="0" xfId="10" applyFont="1" applyBorder="1" applyAlignment="1">
      <alignment horizontal="left"/>
    </xf>
    <xf numFmtId="0" fontId="16" fillId="0" borderId="0" xfId="9" applyFont="1" applyBorder="1"/>
    <xf numFmtId="0" fontId="12" fillId="0" borderId="3" xfId="8" applyFont="1" applyFill="1" applyBorder="1" applyAlignment="1">
      <alignment horizontal="left" indent="1"/>
    </xf>
    <xf numFmtId="165" fontId="13" fillId="0" borderId="20" xfId="4" applyFont="1" applyBorder="1"/>
    <xf numFmtId="0" fontId="12" fillId="0" borderId="0" xfId="8" applyFont="1" applyBorder="1"/>
    <xf numFmtId="0" fontId="12" fillId="0" borderId="21" xfId="8" applyFont="1" applyBorder="1" applyAlignment="1">
      <alignment horizontal="center"/>
    </xf>
    <xf numFmtId="165" fontId="12" fillId="0" borderId="19" xfId="4" applyFont="1" applyBorder="1"/>
    <xf numFmtId="0" fontId="12" fillId="0" borderId="21" xfId="8" applyFont="1" applyBorder="1"/>
    <xf numFmtId="0" fontId="17" fillId="0" borderId="0" xfId="8" applyFont="1" applyFill="1" applyBorder="1" applyAlignment="1">
      <alignment horizontal="left" indent="1"/>
    </xf>
    <xf numFmtId="0" fontId="12" fillId="0" borderId="2" xfId="8" applyFont="1" applyBorder="1" applyAlignment="1">
      <alignment horizontal="center" wrapText="1"/>
    </xf>
    <xf numFmtId="0" fontId="13" fillId="0" borderId="0" xfId="8" applyFont="1" applyBorder="1" applyAlignment="1">
      <alignment wrapText="1"/>
    </xf>
    <xf numFmtId="165" fontId="13" fillId="0" borderId="19" xfId="4" applyFont="1" applyBorder="1" applyAlignment="1">
      <alignment wrapText="1"/>
    </xf>
    <xf numFmtId="0" fontId="13" fillId="0" borderId="0" xfId="8" applyFont="1" applyAlignment="1">
      <alignment wrapText="1"/>
    </xf>
    <xf numFmtId="0" fontId="16" fillId="0" borderId="0" xfId="8" applyFont="1" applyFill="1" applyBorder="1" applyAlignment="1">
      <alignment horizontal="left" indent="1"/>
    </xf>
    <xf numFmtId="0" fontId="17" fillId="0" borderId="3" xfId="8" applyFont="1" applyFill="1" applyBorder="1" applyAlignment="1">
      <alignment horizontal="left" indent="1"/>
    </xf>
    <xf numFmtId="0" fontId="12" fillId="0" borderId="0" xfId="8" applyFont="1"/>
    <xf numFmtId="0" fontId="12" fillId="0" borderId="0" xfId="8" applyFont="1" applyBorder="1" applyAlignment="1">
      <alignment horizontal="center"/>
    </xf>
    <xf numFmtId="0" fontId="13" fillId="0" borderId="21" xfId="8" applyFont="1" applyBorder="1"/>
    <xf numFmtId="0" fontId="16" fillId="0" borderId="0" xfId="8" applyFont="1" applyBorder="1" applyAlignment="1">
      <alignment horizontal="left"/>
    </xf>
    <xf numFmtId="16" fontId="13" fillId="0" borderId="0" xfId="8" quotePrefix="1" applyNumberFormat="1" applyFont="1" applyBorder="1" applyAlignment="1">
      <alignment horizontal="center"/>
    </xf>
    <xf numFmtId="0" fontId="13" fillId="0" borderId="0" xfId="8" applyFont="1" applyBorder="1" applyAlignment="1">
      <alignment horizontal="center"/>
    </xf>
    <xf numFmtId="16" fontId="13" fillId="0" borderId="0" xfId="8" quotePrefix="1" applyNumberFormat="1" applyFont="1" applyBorder="1"/>
    <xf numFmtId="165" fontId="12" fillId="0" borderId="19" xfId="4" applyFont="1" applyBorder="1" applyAlignment="1">
      <alignment horizontal="right" vertical="center"/>
    </xf>
    <xf numFmtId="165" fontId="13" fillId="0" borderId="19" xfId="4" applyFont="1" applyBorder="1" applyAlignment="1">
      <alignment horizontal="right" vertical="center"/>
    </xf>
    <xf numFmtId="165" fontId="13" fillId="0" borderId="22" xfId="4" applyFont="1" applyBorder="1" applyAlignment="1">
      <alignment horizontal="right"/>
    </xf>
    <xf numFmtId="165" fontId="13" fillId="0" borderId="19" xfId="4" applyFont="1" applyBorder="1" applyAlignment="1">
      <alignment horizontal="right"/>
    </xf>
    <xf numFmtId="165" fontId="13" fillId="0" borderId="0" xfId="4" applyFont="1" applyBorder="1" applyAlignment="1">
      <alignment horizontal="right"/>
    </xf>
    <xf numFmtId="0" fontId="16" fillId="0" borderId="0" xfId="9" applyFont="1" applyBorder="1" applyAlignment="1">
      <alignment horizontal="left" vertical="center" indent="1"/>
    </xf>
    <xf numFmtId="0" fontId="16" fillId="0" borderId="0" xfId="9" applyFont="1" applyBorder="1" applyAlignment="1">
      <alignment vertical="center"/>
    </xf>
    <xf numFmtId="0" fontId="13" fillId="0" borderId="0" xfId="8" applyFont="1" applyBorder="1" applyAlignment="1">
      <alignment vertical="center"/>
    </xf>
    <xf numFmtId="0" fontId="13" fillId="0" borderId="0" xfId="8" applyFont="1" applyAlignment="1">
      <alignment horizontal="left"/>
    </xf>
    <xf numFmtId="165" fontId="13" fillId="0" borderId="0" xfId="4" applyFont="1" applyBorder="1"/>
    <xf numFmtId="0" fontId="12" fillId="0" borderId="0" xfId="8" applyFont="1" applyAlignment="1">
      <alignment horizontal="center"/>
    </xf>
    <xf numFmtId="165" fontId="13" fillId="0" borderId="0" xfId="4" applyFont="1"/>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6" fillId="0" borderId="3" xfId="0" applyFont="1" applyFill="1" applyBorder="1" applyAlignment="1">
      <alignment horizontal="left" indent="1"/>
    </xf>
    <xf numFmtId="4" fontId="7" fillId="0" borderId="3" xfId="0" applyNumberFormat="1" applyFont="1" applyFill="1" applyBorder="1" applyAlignment="1">
      <alignment horizontal="center" vertical="center"/>
    </xf>
    <xf numFmtId="4" fontId="7" fillId="0" borderId="2" xfId="3" quotePrefix="1" applyNumberFormat="1" applyFont="1" applyFill="1" applyBorder="1" applyAlignment="1">
      <alignment horizontal="center"/>
    </xf>
    <xf numFmtId="165" fontId="7" fillId="0" borderId="2" xfId="4" applyFont="1" applyFill="1" applyBorder="1" applyAlignment="1"/>
    <xf numFmtId="165" fontId="6" fillId="0" borderId="2" xfId="4" applyFont="1" applyFill="1" applyBorder="1" applyAlignment="1"/>
    <xf numFmtId="165" fontId="7" fillId="0" borderId="7" xfId="4" applyFont="1" applyFill="1" applyBorder="1" applyAlignment="1"/>
    <xf numFmtId="165" fontId="8" fillId="0" borderId="2" xfId="4" applyFont="1" applyFill="1" applyBorder="1" applyAlignment="1"/>
    <xf numFmtId="165" fontId="6" fillId="0" borderId="2" xfId="4" applyFont="1" applyFill="1" applyBorder="1" applyAlignment="1">
      <alignment vertical="center"/>
    </xf>
    <xf numFmtId="165" fontId="6" fillId="0" borderId="23" xfId="4" applyFont="1" applyFill="1" applyBorder="1" applyAlignment="1"/>
    <xf numFmtId="4" fontId="7" fillId="0" borderId="2" xfId="4" applyNumberFormat="1" applyFont="1" applyFill="1" applyBorder="1" applyAlignment="1">
      <alignment horizontal="right"/>
    </xf>
    <xf numFmtId="0" fontId="0" fillId="0" borderId="2" xfId="0" applyBorder="1"/>
    <xf numFmtId="0" fontId="25"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25" fillId="0" borderId="2" xfId="0" applyFont="1" applyFill="1" applyBorder="1" applyAlignment="1">
      <alignment vertical="center"/>
    </xf>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19"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23" fillId="0" borderId="2" xfId="14" applyFont="1" applyFill="1" applyBorder="1" applyAlignment="1">
      <alignment horizontal="center" vertical="center"/>
    </xf>
    <xf numFmtId="167" fontId="23" fillId="0" borderId="2" xfId="15" applyNumberFormat="1" applyFont="1" applyFill="1" applyBorder="1" applyAlignment="1">
      <alignment horizontal="right" vertical="center"/>
    </xf>
    <xf numFmtId="165" fontId="23" fillId="0" borderId="2" xfId="15" applyFont="1" applyFill="1" applyBorder="1" applyAlignment="1">
      <alignment horizontal="right" vertical="center"/>
    </xf>
    <xf numFmtId="165" fontId="27" fillId="0" borderId="2" xfId="15" applyFont="1" applyFill="1" applyBorder="1" applyAlignment="1">
      <alignment horizontal="right" vertical="center"/>
    </xf>
    <xf numFmtId="0" fontId="27" fillId="0" borderId="2" xfId="14" applyFont="1" applyFill="1" applyBorder="1" applyAlignment="1">
      <alignment horizontal="center" vertical="center"/>
    </xf>
    <xf numFmtId="167" fontId="27" fillId="0" borderId="2" xfId="15" applyNumberFormat="1" applyFont="1" applyFill="1" applyBorder="1" applyAlignment="1">
      <alignment horizontal="right" vertical="center"/>
    </xf>
    <xf numFmtId="0" fontId="0" fillId="0" borderId="2" xfId="0" applyFill="1" applyBorder="1" applyAlignment="1">
      <alignment horizontal="center" vertical="center"/>
    </xf>
    <xf numFmtId="0" fontId="0" fillId="0" borderId="2" xfId="0" applyFill="1" applyBorder="1" applyAlignment="1">
      <alignment horizontal="right" vertical="center"/>
    </xf>
    <xf numFmtId="0" fontId="23" fillId="0" borderId="2" xfId="14" applyFont="1" applyBorder="1" applyAlignment="1">
      <alignment horizontal="center" vertical="center"/>
    </xf>
    <xf numFmtId="0" fontId="27" fillId="0" borderId="3" xfId="0" applyFont="1" applyFill="1" applyBorder="1" applyAlignment="1">
      <alignment horizontal="left" vertical="center"/>
    </xf>
    <xf numFmtId="0" fontId="27" fillId="0" borderId="0" xfId="0" applyFont="1" applyFill="1" applyBorder="1" applyAlignment="1">
      <alignment horizontal="left" vertical="center" wrapText="1"/>
    </xf>
    <xf numFmtId="0" fontId="6" fillId="0" borderId="3" xfId="0" applyFont="1" applyFill="1" applyBorder="1" applyAlignment="1">
      <alignment horizontal="left" vertical="center"/>
    </xf>
    <xf numFmtId="0" fontId="22" fillId="0" borderId="2" xfId="14" applyFont="1" applyFill="1" applyBorder="1" applyAlignment="1">
      <alignment horizontal="center" vertical="center"/>
    </xf>
    <xf numFmtId="0" fontId="22" fillId="0" borderId="2" xfId="14" applyFont="1" applyFill="1" applyBorder="1" applyAlignment="1">
      <alignment horizontal="right" vertical="center"/>
    </xf>
    <xf numFmtId="165" fontId="22" fillId="0" borderId="2" xfId="15" applyFont="1" applyFill="1" applyBorder="1" applyAlignment="1">
      <alignment horizontal="right"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7" fillId="0" borderId="3" xfId="0" applyFont="1" applyFill="1" applyBorder="1" applyAlignment="1">
      <alignment horizontal="left" indent="1"/>
    </xf>
    <xf numFmtId="0" fontId="25" fillId="0" borderId="3" xfId="0" applyFont="1" applyFill="1" applyBorder="1" applyAlignment="1">
      <alignment vertical="center"/>
    </xf>
    <xf numFmtId="0" fontId="7" fillId="0" borderId="3" xfId="0" applyFont="1" applyFill="1" applyBorder="1" applyAlignment="1">
      <alignment horizontal="center" vertical="center"/>
    </xf>
    <xf numFmtId="0" fontId="7" fillId="0" borderId="2" xfId="0" applyFont="1" applyFill="1" applyBorder="1" applyAlignment="1">
      <alignment horizontal="left" indent="1"/>
    </xf>
    <xf numFmtId="0" fontId="0" fillId="0" borderId="0" xfId="0" applyFill="1" applyBorder="1" applyAlignment="1"/>
    <xf numFmtId="0" fontId="19" fillId="2" borderId="0" xfId="0" applyFont="1" applyFill="1" applyBorder="1" applyAlignment="1">
      <alignment horizontal="center" vertical="center"/>
    </xf>
    <xf numFmtId="4" fontId="6" fillId="2" borderId="0" xfId="0" applyNumberFormat="1" applyFont="1" applyFill="1" applyBorder="1" applyAlignment="1">
      <alignment horizontal="center" vertical="center"/>
    </xf>
    <xf numFmtId="3" fontId="6" fillId="2" borderId="0" xfId="11" applyNumberFormat="1" applyFont="1" applyFill="1" applyBorder="1" applyAlignment="1">
      <alignment horizontal="center" vertical="center"/>
    </xf>
    <xf numFmtId="3" fontId="6" fillId="2" borderId="0" xfId="11" applyNumberFormat="1" applyFont="1" applyFill="1" applyBorder="1" applyAlignment="1">
      <alignment horizontal="center" vertical="center" wrapText="1"/>
    </xf>
    <xf numFmtId="0" fontId="3" fillId="0" borderId="0" xfId="0" applyFont="1" applyFill="1" applyBorder="1" applyAlignment="1">
      <alignment horizontal="center"/>
    </xf>
    <xf numFmtId="0" fontId="2" fillId="0" borderId="8" xfId="0" applyFont="1" applyFill="1" applyBorder="1" applyAlignment="1">
      <alignment horizontal="center"/>
    </xf>
    <xf numFmtId="0" fontId="2" fillId="0" borderId="2" xfId="0" applyFont="1" applyBorder="1" applyAlignment="1"/>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indent="1"/>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7" fillId="0" borderId="0" xfId="14" applyFont="1" applyBorder="1" applyAlignment="1">
      <alignment horizontal="left" vertical="center"/>
    </xf>
    <xf numFmtId="0" fontId="23" fillId="0" borderId="0" xfId="14" applyFont="1" applyBorder="1" applyAlignment="1">
      <alignment horizontal="left" vertical="center"/>
    </xf>
    <xf numFmtId="0" fontId="29" fillId="0" borderId="0" xfId="14" applyFont="1" applyBorder="1" applyAlignment="1">
      <alignment horizontal="left" vertical="center" wrapText="1"/>
    </xf>
    <xf numFmtId="0" fontId="0" fillId="0" borderId="0" xfId="0" applyBorder="1" applyAlignment="1">
      <alignment horizontal="left" vertical="center"/>
    </xf>
    <xf numFmtId="0" fontId="23" fillId="0" borderId="0" xfId="14" applyFont="1" applyBorder="1" applyAlignment="1">
      <alignment horizontal="left" vertical="center" wrapText="1"/>
    </xf>
    <xf numFmtId="0" fontId="27" fillId="0" borderId="0" xfId="14" applyFont="1" applyBorder="1" applyAlignment="1">
      <alignment horizontal="left" vertical="center" wrapText="1"/>
    </xf>
    <xf numFmtId="0" fontId="27"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3" fillId="0" borderId="0" xfId="14" applyFont="1" applyFill="1" applyBorder="1" applyAlignment="1">
      <alignment horizontal="left" vertical="center" wrapText="1"/>
    </xf>
    <xf numFmtId="0" fontId="23" fillId="0" borderId="0" xfId="14" applyFont="1" applyFill="1" applyBorder="1" applyAlignment="1">
      <alignment horizontal="left" vertical="center"/>
    </xf>
    <xf numFmtId="0" fontId="23" fillId="0" borderId="0" xfId="0" applyFont="1" applyFill="1" applyBorder="1" applyAlignment="1">
      <alignment horizontal="left" vertical="center" wrapText="1"/>
    </xf>
    <xf numFmtId="0" fontId="27" fillId="0" borderId="0" xfId="14" applyFont="1" applyFill="1" applyBorder="1" applyAlignment="1">
      <alignment horizontal="left" vertical="center"/>
    </xf>
    <xf numFmtId="0" fontId="24" fillId="0" borderId="0" xfId="0" applyFont="1" applyFill="1" applyBorder="1" applyAlignment="1">
      <alignment vertical="center" wrapText="1"/>
    </xf>
    <xf numFmtId="0" fontId="31" fillId="0" borderId="0" xfId="14" applyFont="1" applyFill="1" applyBorder="1" applyAlignment="1">
      <alignment horizontal="left" vertical="center" wrapText="1"/>
    </xf>
    <xf numFmtId="0" fontId="30" fillId="0" borderId="0" xfId="14" applyFont="1" applyFill="1" applyBorder="1" applyAlignment="1">
      <alignment horizontal="left" vertical="center" wrapText="1"/>
    </xf>
    <xf numFmtId="0" fontId="22"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0" xfId="0" applyFont="1" applyFill="1" applyBorder="1" applyAlignment="1">
      <alignment vertical="center"/>
    </xf>
    <xf numFmtId="0" fontId="32" fillId="0" borderId="0" xfId="0" applyFont="1" applyFill="1" applyBorder="1" applyAlignment="1">
      <alignment vertical="center"/>
    </xf>
    <xf numFmtId="0" fontId="27" fillId="0" borderId="2" xfId="14" applyFont="1" applyBorder="1" applyAlignment="1">
      <alignment horizontal="center" vertical="center"/>
    </xf>
    <xf numFmtId="0" fontId="25" fillId="0" borderId="2" xfId="0" applyFont="1" applyFill="1" applyBorder="1" applyAlignment="1">
      <alignment horizontal="center" vertical="center"/>
    </xf>
    <xf numFmtId="0" fontId="27" fillId="0" borderId="3" xfId="14" applyFont="1" applyBorder="1" applyAlignment="1">
      <alignment horizontal="left" vertical="center"/>
    </xf>
    <xf numFmtId="0" fontId="27" fillId="0" borderId="11" xfId="14" applyFont="1" applyBorder="1" applyAlignment="1">
      <alignment horizontal="left" vertical="center"/>
    </xf>
    <xf numFmtId="0" fontId="23" fillId="0" borderId="11" xfId="14" applyFont="1" applyBorder="1" applyAlignment="1">
      <alignment horizontal="left" vertical="center"/>
    </xf>
    <xf numFmtId="0" fontId="28" fillId="0" borderId="3" xfId="14" applyFont="1" applyBorder="1" applyAlignment="1">
      <alignment horizontal="left" vertical="center"/>
    </xf>
    <xf numFmtId="0" fontId="29" fillId="0" borderId="11" xfId="14" applyFont="1" applyBorder="1" applyAlignment="1">
      <alignment horizontal="left" vertical="center" wrapText="1"/>
    </xf>
    <xf numFmtId="0" fontId="0" fillId="0" borderId="11" xfId="0" applyBorder="1" applyAlignment="1">
      <alignment horizontal="left" vertical="center"/>
    </xf>
    <xf numFmtId="0" fontId="0" fillId="0" borderId="3" xfId="0" applyBorder="1" applyAlignment="1">
      <alignment horizontal="left" vertical="center"/>
    </xf>
    <xf numFmtId="0" fontId="23" fillId="0" borderId="11" xfId="14" applyFont="1" applyBorder="1" applyAlignment="1">
      <alignment horizontal="left" vertical="center" wrapText="1"/>
    </xf>
    <xf numFmtId="0" fontId="23" fillId="0" borderId="3" xfId="14" applyFont="1" applyBorder="1" applyAlignment="1">
      <alignment horizontal="left" vertical="center"/>
    </xf>
    <xf numFmtId="0" fontId="27" fillId="0" borderId="11" xfId="14" applyFont="1" applyBorder="1" applyAlignment="1">
      <alignment horizontal="left" vertical="center" wrapText="1"/>
    </xf>
    <xf numFmtId="0" fontId="27" fillId="0" borderId="11" xfId="14" applyFont="1" applyFill="1" applyBorder="1" applyAlignment="1">
      <alignment horizontal="left" vertical="center" wrapText="1"/>
    </xf>
    <xf numFmtId="0" fontId="27" fillId="0" borderId="3" xfId="14" applyFont="1" applyFill="1" applyBorder="1" applyAlignment="1">
      <alignment horizontal="left" vertical="center" wrapText="1"/>
    </xf>
    <xf numFmtId="0" fontId="23" fillId="0" borderId="11" xfId="14" applyFont="1" applyFill="1" applyBorder="1" applyAlignment="1">
      <alignment horizontal="left" vertical="center" wrapText="1"/>
    </xf>
    <xf numFmtId="0" fontId="23" fillId="0" borderId="11" xfId="14" applyFont="1" applyFill="1" applyBorder="1" applyAlignment="1">
      <alignment horizontal="left" vertical="center"/>
    </xf>
    <xf numFmtId="0" fontId="23"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3" xfId="14" applyFont="1" applyFill="1" applyBorder="1" applyAlignment="1">
      <alignment horizontal="left" vertical="center"/>
    </xf>
    <xf numFmtId="0" fontId="27" fillId="0" borderId="11" xfId="14" applyFont="1" applyFill="1" applyBorder="1" applyAlignment="1">
      <alignment horizontal="left" vertical="center"/>
    </xf>
    <xf numFmtId="0" fontId="24" fillId="0" borderId="11" xfId="0" applyFont="1" applyFill="1" applyBorder="1" applyAlignment="1">
      <alignment vertical="center" wrapText="1"/>
    </xf>
    <xf numFmtId="0" fontId="24" fillId="0" borderId="3" xfId="0" applyFont="1" applyFill="1" applyBorder="1" applyAlignment="1">
      <alignment vertical="center"/>
    </xf>
    <xf numFmtId="0" fontId="31" fillId="0" borderId="3" xfId="14" applyFont="1" applyFill="1" applyBorder="1" applyAlignment="1">
      <alignment horizontal="left" vertical="center" wrapText="1"/>
    </xf>
    <xf numFmtId="0" fontId="31" fillId="0" borderId="11" xfId="14" applyFont="1" applyFill="1" applyBorder="1" applyAlignment="1">
      <alignment horizontal="left" vertical="center" wrapText="1"/>
    </xf>
    <xf numFmtId="0" fontId="25" fillId="0" borderId="11" xfId="0" applyFont="1" applyFill="1" applyBorder="1" applyAlignment="1">
      <alignment vertical="center"/>
    </xf>
    <xf numFmtId="0" fontId="30" fillId="0" borderId="11" xfId="14" applyFont="1" applyFill="1" applyBorder="1" applyAlignment="1">
      <alignment horizontal="left" vertical="center" wrapText="1"/>
    </xf>
    <xf numFmtId="0" fontId="22" fillId="0" borderId="3" xfId="14" applyFont="1" applyFill="1" applyBorder="1" applyAlignment="1">
      <alignment horizontal="left" vertical="center"/>
    </xf>
    <xf numFmtId="0" fontId="22" fillId="0" borderId="11"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1" xfId="0" applyNumberFormat="1" applyFont="1" applyFill="1" applyBorder="1" applyAlignment="1">
      <alignment horizontal="left" vertical="center"/>
    </xf>
    <xf numFmtId="0" fontId="7" fillId="0" borderId="11" xfId="0" applyFont="1" applyFill="1" applyBorder="1" applyAlignment="1">
      <alignment vertical="center"/>
    </xf>
    <xf numFmtId="0" fontId="8" fillId="0" borderId="3" xfId="0" applyFont="1" applyFill="1" applyBorder="1" applyAlignment="1">
      <alignment horizontal="center" vertical="center"/>
    </xf>
    <xf numFmtId="0" fontId="32" fillId="0" borderId="11" xfId="0" applyFont="1" applyFill="1" applyBorder="1" applyAlignment="1">
      <alignment vertical="center"/>
    </xf>
    <xf numFmtId="0" fontId="8"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2" fillId="0" borderId="2" xfId="0" applyNumberFormat="1" applyFont="1" applyFill="1" applyBorder="1" applyAlignment="1">
      <alignment horizontal="center" vertical="center"/>
    </xf>
    <xf numFmtId="167" fontId="27" fillId="0" borderId="2" xfId="15" applyNumberFormat="1" applyFont="1" applyBorder="1" applyAlignment="1">
      <alignment horizontal="right" vertical="center"/>
    </xf>
    <xf numFmtId="167" fontId="23" fillId="0" borderId="2" xfId="15" applyNumberFormat="1" applyFont="1" applyBorder="1" applyAlignment="1">
      <alignment horizontal="right" vertical="center"/>
    </xf>
    <xf numFmtId="0" fontId="27" fillId="0" borderId="2" xfId="14" applyFont="1" applyFill="1" applyBorder="1" applyAlignment="1">
      <alignment horizontal="right" vertical="center"/>
    </xf>
    <xf numFmtId="4" fontId="9" fillId="0" borderId="2" xfId="0" applyNumberFormat="1" applyFont="1" applyFill="1" applyBorder="1" applyAlignment="1">
      <alignment horizontal="center" vertical="center"/>
    </xf>
    <xf numFmtId="165" fontId="27" fillId="0" borderId="2" xfId="15" applyFont="1" applyBorder="1" applyAlignment="1">
      <alignment horizontal="right" vertical="center"/>
    </xf>
    <xf numFmtId="165" fontId="23" fillId="0" borderId="2" xfId="15" applyFont="1" applyBorder="1" applyAlignment="1">
      <alignment horizontal="right" vertical="center"/>
    </xf>
    <xf numFmtId="3"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165" fontId="8" fillId="0" borderId="2" xfId="4" applyFont="1" applyFill="1" applyBorder="1" applyAlignment="1">
      <alignment horizontal="right" vertical="center"/>
    </xf>
    <xf numFmtId="165" fontId="7" fillId="0" borderId="2" xfId="4" applyFont="1" applyFill="1" applyBorder="1" applyAlignment="1">
      <alignment horizontal="right" vertical="center"/>
    </xf>
    <xf numFmtId="4" fontId="7" fillId="0" borderId="2" xfId="0" applyNumberFormat="1" applyFont="1" applyFill="1" applyBorder="1" applyAlignment="1">
      <alignment horizontal="right" vertical="center"/>
    </xf>
    <xf numFmtId="0" fontId="32" fillId="0" borderId="2" xfId="0" applyFont="1" applyFill="1" applyBorder="1" applyAlignment="1">
      <alignment vertical="center"/>
    </xf>
    <xf numFmtId="4" fontId="6" fillId="0" borderId="2" xfId="0" applyNumberFormat="1" applyFont="1" applyFill="1" applyBorder="1" applyAlignment="1">
      <alignment horizontal="right" vertical="center"/>
    </xf>
    <xf numFmtId="165" fontId="13" fillId="0" borderId="19" xfId="8" applyNumberFormat="1" applyFont="1" applyBorder="1"/>
    <xf numFmtId="0" fontId="13" fillId="0" borderId="19" xfId="8" applyFont="1" applyBorder="1"/>
    <xf numFmtId="165" fontId="13" fillId="0" borderId="24" xfId="4" applyFont="1" applyBorder="1" applyAlignment="1">
      <alignment horizontal="right"/>
    </xf>
    <xf numFmtId="0" fontId="16" fillId="0" borderId="3" xfId="9" applyFont="1" applyBorder="1" applyAlignment="1">
      <alignment vertical="center"/>
    </xf>
    <xf numFmtId="0" fontId="13" fillId="0" borderId="15" xfId="8" applyFont="1" applyFill="1" applyBorder="1" applyAlignment="1">
      <alignment horizontal="left" indent="1"/>
    </xf>
    <xf numFmtId="0" fontId="13" fillId="0" borderId="10" xfId="8" applyFont="1" applyBorder="1" applyAlignment="1">
      <alignment horizontal="left"/>
    </xf>
    <xf numFmtId="165" fontId="13" fillId="0" borderId="20" xfId="4" applyFont="1" applyBorder="1" applyAlignment="1">
      <alignment horizontal="right"/>
    </xf>
    <xf numFmtId="4" fontId="6" fillId="0" borderId="7" xfId="0" applyNumberFormat="1" applyFont="1" applyFill="1" applyBorder="1" applyAlignment="1">
      <alignment horizontal="center"/>
    </xf>
    <xf numFmtId="4" fontId="7" fillId="0" borderId="15" xfId="0" applyNumberFormat="1" applyFont="1" applyFill="1" applyBorder="1" applyAlignment="1">
      <alignment horizontal="center"/>
    </xf>
    <xf numFmtId="0" fontId="7" fillId="0" borderId="0" xfId="0" applyFont="1" applyFill="1" applyBorder="1" applyAlignment="1">
      <alignment horizontal="left"/>
    </xf>
    <xf numFmtId="0" fontId="0" fillId="0" borderId="2" xfId="0" applyFont="1" applyBorder="1"/>
    <xf numFmtId="168" fontId="6" fillId="3" borderId="1" xfId="19" applyNumberFormat="1" applyFont="1" applyFill="1" applyBorder="1" applyAlignment="1">
      <alignment horizontal="center" vertical="center" wrapText="1"/>
    </xf>
    <xf numFmtId="168" fontId="7" fillId="0" borderId="2" xfId="19" applyNumberFormat="1" applyFont="1" applyBorder="1"/>
    <xf numFmtId="168" fontId="7" fillId="0" borderId="2" xfId="19" applyNumberFormat="1" applyFont="1" applyFill="1" applyBorder="1" applyAlignment="1"/>
    <xf numFmtId="168" fontId="21" fillId="0" borderId="2" xfId="19" applyNumberFormat="1" applyFont="1" applyBorder="1"/>
    <xf numFmtId="168" fontId="6" fillId="0" borderId="2" xfId="19" applyNumberFormat="1" applyFont="1" applyBorder="1"/>
    <xf numFmtId="168" fontId="7" fillId="0" borderId="7" xfId="19" applyNumberFormat="1" applyFont="1" applyBorder="1"/>
    <xf numFmtId="168" fontId="7" fillId="0" borderId="0" xfId="19" applyNumberFormat="1" applyFont="1" applyBorder="1"/>
    <xf numFmtId="0" fontId="25" fillId="0" borderId="7" xfId="0" applyFont="1" applyFill="1" applyBorder="1" applyAlignment="1">
      <alignment horizontal="center" vertical="center"/>
    </xf>
    <xf numFmtId="0" fontId="6" fillId="0" borderId="15"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3" fillId="0" borderId="7" xfId="14" applyFont="1" applyFill="1" applyBorder="1" applyAlignment="1">
      <alignment horizontal="center" vertical="center"/>
    </xf>
    <xf numFmtId="167" fontId="23" fillId="0" borderId="7" xfId="15" applyNumberFormat="1" applyFont="1" applyFill="1" applyBorder="1" applyAlignment="1">
      <alignment horizontal="right" vertical="center"/>
    </xf>
    <xf numFmtId="165" fontId="6" fillId="0" borderId="7" xfId="4" applyFont="1" applyFill="1" applyBorder="1" applyAlignment="1">
      <alignment vertical="center"/>
    </xf>
    <xf numFmtId="168" fontId="6" fillId="0" borderId="9" xfId="19" applyNumberFormat="1" applyFont="1" applyBorder="1"/>
    <xf numFmtId="169" fontId="6" fillId="4" borderId="1" xfId="11" applyNumberFormat="1" applyFont="1" applyFill="1" applyBorder="1" applyAlignment="1">
      <alignment horizontal="center" vertical="center"/>
    </xf>
    <xf numFmtId="0" fontId="20" fillId="0" borderId="0" xfId="0" applyFont="1"/>
    <xf numFmtId="0" fontId="20" fillId="0" borderId="0" xfId="0" applyFont="1" applyAlignment="1">
      <alignment horizontal="center" vertical="center"/>
    </xf>
    <xf numFmtId="0" fontId="20" fillId="0" borderId="3"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4" fontId="7" fillId="0" borderId="2" xfId="0" applyNumberFormat="1" applyFont="1" applyBorder="1" applyAlignment="1">
      <alignment horizontal="center" vertical="center"/>
    </xf>
    <xf numFmtId="169" fontId="7" fillId="0" borderId="0" xfId="11" applyNumberFormat="1" applyFont="1" applyFill="1" applyBorder="1" applyAlignment="1">
      <alignment horizontal="center" vertical="center"/>
    </xf>
    <xf numFmtId="169" fontId="7" fillId="0" borderId="2" xfId="11" applyNumberFormat="1"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center" vertical="center"/>
    </xf>
    <xf numFmtId="169" fontId="20" fillId="0" borderId="0" xfId="0" applyNumberFormat="1" applyFont="1"/>
    <xf numFmtId="169" fontId="20" fillId="0" borderId="2" xfId="0" applyNumberFormat="1" applyFont="1" applyBorder="1" applyAlignment="1">
      <alignment horizontal="center"/>
    </xf>
    <xf numFmtId="0" fontId="7" fillId="0" borderId="3" xfId="0" applyFont="1" applyBorder="1" applyAlignment="1">
      <alignment horizontal="center"/>
    </xf>
    <xf numFmtId="0" fontId="8" fillId="0" borderId="3" xfId="0" applyFont="1" applyBorder="1" applyAlignment="1">
      <alignment horizontal="left" indent="1"/>
    </xf>
    <xf numFmtId="0" fontId="7" fillId="0" borderId="11" xfId="0" applyFont="1" applyBorder="1"/>
    <xf numFmtId="4" fontId="7" fillId="0" borderId="0" xfId="0" applyNumberFormat="1" applyFont="1" applyAlignment="1">
      <alignment horizontal="center"/>
    </xf>
    <xf numFmtId="4" fontId="7" fillId="0" borderId="2" xfId="0" applyNumberFormat="1" applyFont="1" applyBorder="1" applyAlignment="1">
      <alignment horizontal="center"/>
    </xf>
    <xf numFmtId="169" fontId="7" fillId="0" borderId="0" xfId="0" applyNumberFormat="1" applyFont="1" applyAlignment="1">
      <alignment horizontal="center"/>
    </xf>
    <xf numFmtId="169" fontId="7" fillId="0" borderId="2" xfId="4" applyNumberFormat="1" applyFont="1" applyFill="1" applyBorder="1" applyAlignment="1">
      <alignment horizontal="center"/>
    </xf>
    <xf numFmtId="0" fontId="6" fillId="0" borderId="3" xfId="0" applyFont="1" applyBorder="1" applyAlignment="1">
      <alignment horizontal="left" indent="1"/>
    </xf>
    <xf numFmtId="0" fontId="8" fillId="0" borderId="0" xfId="0" applyFont="1"/>
    <xf numFmtId="4" fontId="7" fillId="0" borderId="11" xfId="0" applyNumberFormat="1" applyFont="1" applyBorder="1" applyAlignment="1">
      <alignment horizontal="center"/>
    </xf>
    <xf numFmtId="169" fontId="7" fillId="0" borderId="2" xfId="0" applyNumberFormat="1" applyFont="1" applyBorder="1" applyAlignment="1">
      <alignment horizontal="center"/>
    </xf>
    <xf numFmtId="0" fontId="7" fillId="0" borderId="0" xfId="0" applyFont="1" applyAlignment="1">
      <alignment horizontal="left" indent="1"/>
    </xf>
    <xf numFmtId="3" fontId="7" fillId="0" borderId="2" xfId="0" applyNumberFormat="1" applyFont="1" applyBorder="1" applyAlignment="1">
      <alignment horizontal="center"/>
    </xf>
    <xf numFmtId="0" fontId="6" fillId="0" borderId="0" xfId="0" applyFont="1" applyAlignment="1">
      <alignment horizontal="left" indent="1"/>
    </xf>
    <xf numFmtId="4" fontId="6" fillId="0" borderId="2" xfId="0" applyNumberFormat="1" applyFont="1" applyBorder="1" applyAlignment="1">
      <alignment horizontal="center"/>
    </xf>
    <xf numFmtId="169" fontId="6" fillId="0" borderId="2" xfId="4" applyNumberFormat="1" applyFont="1" applyFill="1" applyBorder="1" applyAlignment="1">
      <alignment horizontal="center"/>
    </xf>
    <xf numFmtId="0" fontId="8" fillId="0" borderId="0" xfId="0" applyFont="1" applyAlignment="1">
      <alignment horizontal="left" indent="1"/>
    </xf>
    <xf numFmtId="0" fontId="9" fillId="0" borderId="0" xfId="0" applyFont="1" applyAlignment="1">
      <alignment horizontal="left" indent="1"/>
    </xf>
    <xf numFmtId="0" fontId="10" fillId="0" borderId="0" xfId="0" applyFont="1" applyAlignment="1">
      <alignment horizontal="left" indent="1"/>
    </xf>
    <xf numFmtId="0" fontId="6" fillId="0" borderId="0" xfId="0" applyFont="1"/>
    <xf numFmtId="169" fontId="7" fillId="0" borderId="8" xfId="4" applyNumberFormat="1" applyFont="1" applyFill="1" applyBorder="1" applyAlignment="1">
      <alignment horizontal="center"/>
    </xf>
    <xf numFmtId="169" fontId="6" fillId="0" borderId="7" xfId="4" applyNumberFormat="1" applyFont="1" applyFill="1" applyBorder="1" applyAlignment="1">
      <alignment horizontal="center"/>
    </xf>
    <xf numFmtId="0" fontId="7" fillId="0" borderId="10" xfId="0" applyFont="1" applyBorder="1" applyAlignment="1">
      <alignment horizontal="left" indent="1"/>
    </xf>
    <xf numFmtId="0" fontId="7" fillId="0" borderId="10" xfId="0" applyFont="1" applyBorder="1"/>
    <xf numFmtId="4" fontId="7" fillId="0" borderId="7" xfId="0" applyNumberFormat="1" applyFont="1" applyBorder="1" applyAlignment="1">
      <alignment horizontal="center"/>
    </xf>
    <xf numFmtId="169" fontId="7" fillId="0" borderId="7" xfId="0" applyNumberFormat="1" applyFont="1" applyBorder="1" applyAlignment="1">
      <alignment horizontal="center"/>
    </xf>
    <xf numFmtId="169" fontId="7" fillId="0" borderId="7" xfId="4" applyNumberFormat="1" applyFont="1" applyFill="1" applyBorder="1" applyAlignment="1">
      <alignment horizontal="center"/>
    </xf>
    <xf numFmtId="169" fontId="7" fillId="0" borderId="3" xfId="0" applyNumberFormat="1" applyFont="1" applyBorder="1" applyAlignment="1">
      <alignment horizontal="center"/>
    </xf>
    <xf numFmtId="0" fontId="8" fillId="0" borderId="10" xfId="0" applyFont="1" applyBorder="1" applyAlignment="1">
      <alignment horizontal="left" indent="1"/>
    </xf>
    <xf numFmtId="169" fontId="7" fillId="0" borderId="2" xfId="12" applyNumberFormat="1" applyFont="1" applyFill="1" applyBorder="1" applyAlignment="1">
      <alignment horizontal="center"/>
    </xf>
    <xf numFmtId="169" fontId="6" fillId="0" borderId="8" xfId="4" applyNumberFormat="1" applyFont="1" applyFill="1" applyBorder="1" applyAlignment="1">
      <alignment horizontal="center"/>
    </xf>
    <xf numFmtId="4" fontId="8" fillId="0" borderId="0" xfId="0" applyNumberFormat="1" applyFont="1" applyAlignment="1">
      <alignment horizontal="left" indent="1"/>
    </xf>
    <xf numFmtId="4" fontId="8" fillId="0" borderId="2" xfId="0" applyNumberFormat="1" applyFont="1" applyBorder="1" applyAlignment="1">
      <alignment horizontal="center"/>
    </xf>
    <xf numFmtId="169" fontId="8" fillId="0" borderId="2" xfId="4" applyNumberFormat="1" applyFont="1" applyFill="1" applyBorder="1" applyAlignment="1">
      <alignment horizontal="center"/>
    </xf>
    <xf numFmtId="0" fontId="8" fillId="0" borderId="0" xfId="0" applyFont="1" applyAlignment="1">
      <alignment horizontal="center"/>
    </xf>
    <xf numFmtId="0" fontId="7" fillId="0" borderId="0" xfId="0" applyFont="1" applyAlignment="1">
      <alignment horizontal="center"/>
    </xf>
    <xf numFmtId="4" fontId="20" fillId="0" borderId="0" xfId="0" applyNumberFormat="1" applyFont="1" applyAlignment="1">
      <alignment horizontal="center" vertical="center"/>
    </xf>
    <xf numFmtId="169" fontId="20" fillId="0" borderId="0" xfId="0" applyNumberFormat="1" applyFont="1" applyAlignment="1">
      <alignment horizontal="center"/>
    </xf>
    <xf numFmtId="0" fontId="32" fillId="0" borderId="25" xfId="0" applyFont="1" applyBorder="1" applyAlignment="1">
      <alignment horizontal="center"/>
    </xf>
    <xf numFmtId="0" fontId="20" fillId="0" borderId="26" xfId="0" applyFont="1" applyBorder="1" applyAlignment="1">
      <alignment wrapText="1"/>
    </xf>
    <xf numFmtId="0" fontId="32" fillId="0" borderId="0" xfId="0" applyFont="1" applyAlignment="1">
      <alignment horizontal="center"/>
    </xf>
    <xf numFmtId="169" fontId="32" fillId="0" borderId="0" xfId="0" applyNumberFormat="1" applyFont="1"/>
    <xf numFmtId="0" fontId="20" fillId="0" borderId="27" xfId="0" applyFont="1" applyBorder="1"/>
    <xf numFmtId="0" fontId="32" fillId="0" borderId="0" xfId="0" applyFont="1"/>
    <xf numFmtId="0" fontId="12" fillId="3" borderId="28" xfId="6" applyFont="1" applyFill="1" applyBorder="1" applyAlignment="1">
      <alignment horizontal="center" vertical="center"/>
    </xf>
    <xf numFmtId="0" fontId="12" fillId="3" borderId="1" xfId="6" applyFont="1" applyFill="1" applyBorder="1" applyAlignment="1">
      <alignment horizontal="center" vertical="center"/>
    </xf>
    <xf numFmtId="0" fontId="12" fillId="3" borderId="1" xfId="6" applyFont="1" applyFill="1" applyBorder="1" applyAlignment="1">
      <alignment horizontal="center" vertical="center" wrapText="1"/>
    </xf>
    <xf numFmtId="169" fontId="12" fillId="3" borderId="1" xfId="6" applyNumberFormat="1" applyFont="1" applyFill="1" applyBorder="1" applyAlignment="1">
      <alignment horizontal="center" vertical="center" wrapText="1"/>
    </xf>
    <xf numFmtId="0" fontId="6" fillId="3" borderId="29" xfId="6" applyFont="1" applyFill="1" applyBorder="1" applyAlignment="1">
      <alignment horizontal="center" vertical="center"/>
    </xf>
    <xf numFmtId="0" fontId="13" fillId="0" borderId="1" xfId="6" applyFont="1" applyBorder="1" applyAlignment="1">
      <alignment horizontal="center" vertical="top"/>
    </xf>
    <xf numFmtId="0" fontId="12" fillId="0" borderId="1" xfId="6" applyFont="1" applyBorder="1" applyAlignment="1">
      <alignment horizontal="left" vertical="top" wrapText="1"/>
    </xf>
    <xf numFmtId="1" fontId="13" fillId="0" borderId="1" xfId="6" applyNumberFormat="1" applyFont="1" applyBorder="1" applyAlignment="1">
      <alignment horizontal="center" vertical="top"/>
    </xf>
    <xf numFmtId="169" fontId="7" fillId="0" borderId="1" xfId="6" applyNumberFormat="1" applyFont="1" applyBorder="1" applyAlignment="1">
      <alignment horizontal="left" vertical="top"/>
    </xf>
    <xf numFmtId="0" fontId="33" fillId="0" borderId="1" xfId="0" applyFont="1" applyBorder="1"/>
    <xf numFmtId="0" fontId="13" fillId="0" borderId="1" xfId="6" applyFont="1" applyBorder="1" applyAlignment="1">
      <alignment horizontal="center" vertical="center"/>
    </xf>
    <xf numFmtId="1" fontId="13"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170" fontId="33" fillId="0" borderId="8" xfId="0" applyNumberFormat="1" applyFont="1" applyBorder="1" applyAlignment="1">
      <alignment horizontal="center" vertical="center"/>
    </xf>
    <xf numFmtId="0" fontId="13" fillId="0" borderId="1" xfId="6" applyFont="1" applyBorder="1" applyAlignment="1">
      <alignment horizontal="left" vertical="top" wrapText="1"/>
    </xf>
    <xf numFmtId="170" fontId="7" fillId="0" borderId="1" xfId="0" applyNumberFormat="1" applyFont="1" applyBorder="1" applyAlignment="1">
      <alignment horizontal="center" vertical="center"/>
    </xf>
    <xf numFmtId="0" fontId="13" fillId="0" borderId="1" xfId="6" applyFont="1" applyBorder="1" applyAlignment="1">
      <alignment horizontal="left" vertical="center" wrapText="1"/>
    </xf>
    <xf numFmtId="0" fontId="7" fillId="0" borderId="1" xfId="6" applyFont="1" applyBorder="1" applyAlignment="1">
      <alignment horizontal="center" vertical="center"/>
    </xf>
    <xf numFmtId="169" fontId="7" fillId="0" borderId="1" xfId="6" applyNumberFormat="1" applyFont="1" applyBorder="1" applyAlignment="1">
      <alignment horizontal="right" vertical="center" wrapText="1"/>
    </xf>
    <xf numFmtId="0" fontId="13" fillId="0" borderId="6" xfId="6" applyFont="1" applyBorder="1" applyAlignment="1">
      <alignment horizontal="left" vertical="top"/>
    </xf>
    <xf numFmtId="169" fontId="7" fillId="0" borderId="1" xfId="6" applyNumberFormat="1" applyFont="1" applyBorder="1" applyAlignment="1">
      <alignment vertical="top" wrapText="1"/>
    </xf>
    <xf numFmtId="170" fontId="7" fillId="0" borderId="0" xfId="0" applyNumberFormat="1" applyFont="1" applyAlignment="1">
      <alignment horizontal="center" vertical="center"/>
    </xf>
    <xf numFmtId="169" fontId="6" fillId="5" borderId="31" xfId="19" applyNumberFormat="1" applyFont="1" applyFill="1" applyBorder="1" applyAlignment="1">
      <alignment horizontal="center"/>
    </xf>
    <xf numFmtId="0" fontId="13" fillId="0" borderId="6" xfId="6" applyFont="1" applyBorder="1" applyAlignment="1">
      <alignment horizontal="left" vertical="center" wrapText="1"/>
    </xf>
    <xf numFmtId="170" fontId="7" fillId="0" borderId="0" xfId="0" applyNumberFormat="1" applyFont="1" applyBorder="1" applyAlignment="1">
      <alignment horizontal="center" vertical="center"/>
    </xf>
    <xf numFmtId="0" fontId="13" fillId="0" borderId="1" xfId="6" applyFont="1" applyBorder="1" applyAlignment="1">
      <alignment horizontal="left" vertical="top"/>
    </xf>
    <xf numFmtId="0" fontId="6" fillId="0" borderId="1" xfId="6" applyFont="1" applyBorder="1" applyAlignment="1">
      <alignment horizontal="left" vertical="top" wrapText="1"/>
    </xf>
    <xf numFmtId="0" fontId="25"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70" fontId="7" fillId="0" borderId="1" xfId="6" applyNumberFormat="1" applyFont="1" applyBorder="1" applyAlignment="1">
      <alignment horizontal="center" vertical="center"/>
    </xf>
    <xf numFmtId="0" fontId="13" fillId="0" borderId="1" xfId="6" applyFont="1" applyBorder="1" applyAlignment="1">
      <alignment vertical="top" wrapText="1"/>
    </xf>
    <xf numFmtId="0" fontId="25" fillId="0" borderId="8" xfId="0" applyFont="1" applyBorder="1"/>
    <xf numFmtId="168" fontId="7" fillId="0" borderId="11" xfId="19" applyNumberFormat="1" applyFont="1" applyBorder="1"/>
    <xf numFmtId="168" fontId="6" fillId="0" borderId="11" xfId="19" applyNumberFormat="1" applyFont="1" applyBorder="1"/>
    <xf numFmtId="0" fontId="7" fillId="0" borderId="1" xfId="0" applyFont="1" applyBorder="1" applyAlignment="1">
      <alignment horizontal="center"/>
    </xf>
    <xf numFmtId="0" fontId="7" fillId="0" borderId="1" xfId="0" applyFont="1" applyBorder="1" applyAlignment="1">
      <alignment horizontal="left" indent="1"/>
    </xf>
    <xf numFmtId="49" fontId="7" fillId="0" borderId="1" xfId="0" quotePrefix="1" applyNumberFormat="1" applyFont="1" applyBorder="1" applyAlignment="1">
      <alignment horizontal="center"/>
    </xf>
    <xf numFmtId="168" fontId="7" fillId="0" borderId="1" xfId="19" applyNumberFormat="1" applyFont="1" applyBorder="1"/>
    <xf numFmtId="4" fontId="7" fillId="0" borderId="1" xfId="0" applyNumberFormat="1" applyFont="1" applyBorder="1" applyAlignment="1">
      <alignment horizontal="left" indent="1"/>
    </xf>
    <xf numFmtId="49" fontId="7" fillId="0" borderId="1" xfId="0" applyNumberFormat="1" applyFont="1" applyBorder="1" applyAlignment="1">
      <alignment horizontal="center"/>
    </xf>
    <xf numFmtId="168" fontId="7" fillId="0" borderId="6" xfId="19" applyNumberFormat="1" applyFont="1" applyBorder="1"/>
    <xf numFmtId="1" fontId="7" fillId="0" borderId="1" xfId="0" applyNumberFormat="1" applyFont="1" applyBorder="1" applyAlignment="1">
      <alignment horizontal="center"/>
    </xf>
    <xf numFmtId="49" fontId="7" fillId="0" borderId="8" xfId="0" applyNumberFormat="1" applyFont="1" applyBorder="1" applyAlignment="1">
      <alignment horizontal="center"/>
    </xf>
    <xf numFmtId="0" fontId="7" fillId="0" borderId="11" xfId="0" applyFont="1" applyBorder="1" applyAlignment="1">
      <alignment horizontal="center"/>
    </xf>
    <xf numFmtId="169" fontId="9" fillId="0" borderId="2" xfId="0" applyNumberFormat="1" applyFont="1" applyBorder="1" applyAlignment="1">
      <alignment horizontal="center"/>
    </xf>
    <xf numFmtId="0" fontId="7" fillId="0" borderId="2" xfId="0" applyFont="1" applyBorder="1" applyAlignment="1">
      <alignment horizontal="center" vertical="center"/>
    </xf>
    <xf numFmtId="4" fontId="6" fillId="0" borderId="2" xfId="0" applyNumberFormat="1" applyFont="1" applyBorder="1" applyAlignment="1">
      <alignment horizontal="center" vertical="center"/>
    </xf>
    <xf numFmtId="169" fontId="7" fillId="0" borderId="3" xfId="0" applyNumberFormat="1" applyFont="1" applyBorder="1" applyAlignment="1">
      <alignment horizontal="center" vertical="center"/>
    </xf>
    <xf numFmtId="169" fontId="6" fillId="0" borderId="2" xfId="4" applyNumberFormat="1" applyFont="1" applyFill="1" applyBorder="1" applyAlignment="1">
      <alignment horizontal="center" vertical="center"/>
    </xf>
    <xf numFmtId="169" fontId="6" fillId="0" borderId="23" xfId="4" applyNumberFormat="1"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9" fontId="5" fillId="0" borderId="0" xfId="0" applyNumberFormat="1" applyFont="1" applyAlignment="1">
      <alignment horizontal="center"/>
    </xf>
    <xf numFmtId="169" fontId="5" fillId="0" borderId="11" xfId="0" applyNumberFormat="1" applyFont="1" applyBorder="1" applyAlignment="1">
      <alignment horizontal="center"/>
    </xf>
    <xf numFmtId="0" fontId="34" fillId="0" borderId="0" xfId="0" applyFont="1" applyAlignment="1">
      <alignment vertical="center" wrapText="1"/>
    </xf>
    <xf numFmtId="0" fontId="5" fillId="5" borderId="0" xfId="0" applyFont="1" applyFill="1"/>
    <xf numFmtId="0" fontId="35" fillId="5" borderId="35" xfId="0" applyFont="1" applyFill="1" applyBorder="1"/>
    <xf numFmtId="0" fontId="35" fillId="5" borderId="1" xfId="0" applyFont="1" applyFill="1" applyBorder="1" applyAlignment="1">
      <alignment horizontal="center"/>
    </xf>
    <xf numFmtId="0" fontId="36" fillId="0" borderId="1" xfId="0" applyFont="1" applyBorder="1"/>
    <xf numFmtId="0" fontId="37" fillId="0" borderId="1" xfId="0" quotePrefix="1" applyFont="1" applyBorder="1" applyAlignment="1">
      <alignment vertical="top" wrapText="1"/>
    </xf>
    <xf numFmtId="0" fontId="36" fillId="0" borderId="6" xfId="0" applyFont="1" applyBorder="1" applyAlignment="1">
      <alignment horizontal="center"/>
    </xf>
    <xf numFmtId="165" fontId="36" fillId="0" borderId="1" xfId="19" applyFont="1" applyBorder="1" applyAlignment="1"/>
    <xf numFmtId="169" fontId="36" fillId="0" borderId="1" xfId="19" applyNumberFormat="1" applyFont="1" applyBorder="1" applyAlignment="1">
      <alignment horizontal="center"/>
    </xf>
    <xf numFmtId="169" fontId="36" fillId="0" borderId="1" xfId="0" applyNumberFormat="1" applyFont="1" applyBorder="1" applyAlignment="1">
      <alignment horizontal="center"/>
    </xf>
    <xf numFmtId="0" fontId="36" fillId="0" borderId="1" xfId="0" applyFont="1" applyBorder="1" applyAlignment="1">
      <alignment wrapText="1"/>
    </xf>
    <xf numFmtId="0" fontId="36" fillId="0" borderId="1" xfId="0" applyFont="1" applyBorder="1" applyAlignment="1">
      <alignment vertical="top" wrapText="1"/>
    </xf>
    <xf numFmtId="0" fontId="36" fillId="0" borderId="1" xfId="0" applyFont="1" applyBorder="1" applyAlignment="1">
      <alignment horizontal="center" wrapText="1"/>
    </xf>
    <xf numFmtId="169" fontId="36" fillId="0" borderId="1" xfId="0" applyNumberFormat="1" applyFont="1" applyBorder="1" applyAlignment="1">
      <alignment horizontal="center" wrapText="1"/>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169" fontId="36" fillId="0" borderId="1" xfId="0" applyNumberFormat="1" applyFont="1" applyBorder="1" applyAlignment="1">
      <alignment horizontal="center" vertical="center" wrapText="1"/>
    </xf>
    <xf numFmtId="0" fontId="40" fillId="0" borderId="4" xfId="0" applyFont="1" applyBorder="1" applyAlignment="1">
      <alignment wrapText="1"/>
    </xf>
    <xf numFmtId="0" fontId="40" fillId="0" borderId="5" xfId="0" applyFont="1" applyBorder="1" applyAlignment="1">
      <alignment horizontal="center" wrapText="1"/>
    </xf>
    <xf numFmtId="169" fontId="40" fillId="0" borderId="6" xfId="0" applyNumberFormat="1" applyFont="1" applyBorder="1" applyAlignment="1">
      <alignment horizontal="center" wrapText="1"/>
    </xf>
    <xf numFmtId="0" fontId="37" fillId="0" borderId="1" xfId="0" applyFont="1" applyBorder="1" applyAlignment="1">
      <alignment vertical="top" wrapText="1"/>
    </xf>
    <xf numFmtId="0" fontId="37" fillId="0" borderId="6" xfId="0" applyFont="1" applyBorder="1" applyAlignment="1">
      <alignment horizontal="center"/>
    </xf>
    <xf numFmtId="165" fontId="36" fillId="0" borderId="1" xfId="19" applyFont="1" applyBorder="1" applyAlignment="1">
      <alignment horizontal="center"/>
    </xf>
    <xf numFmtId="0" fontId="36" fillId="0" borderId="1" xfId="0" applyFont="1" applyBorder="1" applyAlignment="1">
      <alignment vertical="center"/>
    </xf>
    <xf numFmtId="0" fontId="36" fillId="0" borderId="6" xfId="0" applyFont="1" applyBorder="1" applyAlignment="1">
      <alignment horizontal="center" vertical="center"/>
    </xf>
    <xf numFmtId="165" fontId="36" fillId="0" borderId="1" xfId="19" applyFont="1" applyBorder="1" applyAlignment="1">
      <alignment horizontal="center" vertical="center"/>
    </xf>
    <xf numFmtId="169" fontId="36" fillId="0" borderId="1" xfId="19" applyNumberFormat="1" applyFont="1" applyBorder="1" applyAlignment="1">
      <alignment horizontal="center" vertical="center"/>
    </xf>
    <xf numFmtId="0" fontId="5" fillId="0" borderId="0" xfId="0" applyFont="1" applyAlignment="1">
      <alignment vertical="center"/>
    </xf>
    <xf numFmtId="0" fontId="36" fillId="0" borderId="4" xfId="0" applyFont="1" applyBorder="1" applyAlignment="1">
      <alignment vertical="center"/>
    </xf>
    <xf numFmtId="0" fontId="5" fillId="0" borderId="1" xfId="0" applyFont="1" applyBorder="1" applyAlignment="1">
      <alignment vertical="center" wrapText="1"/>
    </xf>
    <xf numFmtId="0" fontId="36" fillId="0" borderId="5" xfId="0" applyFont="1" applyBorder="1" applyAlignment="1">
      <alignment horizontal="center" vertical="center"/>
    </xf>
    <xf numFmtId="0" fontId="34" fillId="5" borderId="4" xfId="0" applyFont="1" applyFill="1" applyBorder="1" applyAlignment="1">
      <alignment vertical="center" wrapText="1"/>
    </xf>
    <xf numFmtId="0" fontId="34" fillId="5" borderId="1" xfId="0" applyFont="1" applyFill="1" applyBorder="1" applyAlignment="1">
      <alignment horizontal="center" vertical="center" wrapText="1"/>
    </xf>
    <xf numFmtId="169" fontId="34" fillId="5" borderId="1" xfId="0" applyNumberFormat="1" applyFont="1" applyFill="1" applyBorder="1" applyAlignment="1">
      <alignment horizontal="center" vertical="center" wrapText="1"/>
    </xf>
    <xf numFmtId="0" fontId="34" fillId="5" borderId="1" xfId="0" applyFont="1" applyFill="1" applyBorder="1" applyAlignment="1">
      <alignment horizontal="right" vertical="center" wrapText="1"/>
    </xf>
    <xf numFmtId="0" fontId="34" fillId="5" borderId="1" xfId="0" applyFont="1" applyFill="1" applyBorder="1" applyAlignment="1">
      <alignment horizontal="center" wrapText="1"/>
    </xf>
    <xf numFmtId="169" fontId="34" fillId="5" borderId="1" xfId="0" applyNumberFormat="1" applyFont="1" applyFill="1" applyBorder="1" applyAlignment="1">
      <alignment horizontal="center" wrapText="1"/>
    </xf>
    <xf numFmtId="0" fontId="5" fillId="0" borderId="1" xfId="0" applyFont="1" applyBorder="1"/>
    <xf numFmtId="0" fontId="34" fillId="0" borderId="1" xfId="0" applyFont="1" applyBorder="1" applyAlignment="1">
      <alignment horizontal="right" vertical="top"/>
    </xf>
    <xf numFmtId="0" fontId="5" fillId="0" borderId="1" xfId="0" applyFont="1" applyBorder="1" applyAlignment="1">
      <alignment horizontal="center"/>
    </xf>
    <xf numFmtId="169" fontId="5" fillId="0" borderId="1" xfId="0" applyNumberFormat="1" applyFont="1" applyBorder="1" applyAlignment="1">
      <alignment horizontal="center"/>
    </xf>
    <xf numFmtId="169" fontId="34" fillId="0" borderId="1" xfId="0" applyNumberFormat="1" applyFont="1" applyBorder="1" applyAlignment="1">
      <alignment horizontal="center"/>
    </xf>
    <xf numFmtId="0" fontId="19" fillId="0" borderId="37" xfId="0" applyFont="1" applyBorder="1" applyAlignment="1">
      <alignment horizontal="center" vertical="center" wrapText="1"/>
    </xf>
    <xf numFmtId="0" fontId="19" fillId="5" borderId="31" xfId="0" applyFont="1" applyFill="1" applyBorder="1" applyAlignment="1">
      <alignment vertical="center" wrapText="1"/>
    </xf>
    <xf numFmtId="0" fontId="19" fillId="5" borderId="26" xfId="0" applyFont="1" applyFill="1" applyBorder="1" applyAlignment="1">
      <alignment horizontal="center" vertical="center" wrapText="1"/>
    </xf>
    <xf numFmtId="0" fontId="19" fillId="5" borderId="26" xfId="19" applyNumberFormat="1" applyFont="1" applyFill="1" applyBorder="1" applyAlignment="1">
      <alignment horizontal="center" vertical="center" wrapText="1"/>
    </xf>
    <xf numFmtId="170" fontId="19" fillId="5" borderId="36" xfId="0" applyNumberFormat="1" applyFont="1" applyFill="1" applyBorder="1" applyAlignment="1">
      <alignment horizontal="center" vertical="center" wrapText="1"/>
    </xf>
    <xf numFmtId="0" fontId="20" fillId="0" borderId="37" xfId="0" applyFont="1" applyBorder="1" applyAlignment="1">
      <alignment horizontal="center" vertical="center" wrapText="1"/>
    </xf>
    <xf numFmtId="0" fontId="42" fillId="5" borderId="36" xfId="0" applyFont="1" applyFill="1" applyBorder="1" applyAlignment="1">
      <alignment vertical="center" wrapText="1"/>
    </xf>
    <xf numFmtId="0" fontId="20" fillId="5" borderId="36" xfId="0" applyFont="1" applyFill="1" applyBorder="1" applyAlignment="1">
      <alignment horizontal="center" vertical="center" wrapText="1"/>
    </xf>
    <xf numFmtId="3" fontId="20" fillId="5" borderId="37" xfId="0" applyNumberFormat="1" applyFont="1" applyFill="1" applyBorder="1" applyAlignment="1">
      <alignment horizontal="center" vertical="center" wrapText="1"/>
    </xf>
    <xf numFmtId="0" fontId="20" fillId="5" borderId="36" xfId="19" applyNumberFormat="1" applyFont="1" applyFill="1" applyBorder="1" applyAlignment="1">
      <alignment horizontal="center" vertical="center" wrapText="1"/>
    </xf>
    <xf numFmtId="170" fontId="20" fillId="5" borderId="36" xfId="20" applyNumberFormat="1" applyFont="1" applyFill="1" applyBorder="1" applyAlignment="1">
      <alignment horizontal="center" vertical="center" wrapText="1"/>
    </xf>
    <xf numFmtId="3" fontId="20" fillId="5" borderId="36" xfId="0" applyNumberFormat="1" applyFont="1" applyFill="1" applyBorder="1" applyAlignment="1">
      <alignment horizontal="center" vertical="center" wrapText="1"/>
    </xf>
    <xf numFmtId="0" fontId="42" fillId="5" borderId="36" xfId="0" applyFont="1" applyFill="1" applyBorder="1" applyAlignment="1">
      <alignment vertical="top" wrapText="1"/>
    </xf>
    <xf numFmtId="0" fontId="20" fillId="5" borderId="36" xfId="0" applyFont="1" applyFill="1" applyBorder="1" applyAlignment="1">
      <alignment horizontal="center" wrapText="1"/>
    </xf>
    <xf numFmtId="0" fontId="20" fillId="5" borderId="36" xfId="19" applyNumberFormat="1" applyFont="1" applyFill="1" applyBorder="1" applyAlignment="1">
      <alignment horizontal="center" wrapText="1"/>
    </xf>
    <xf numFmtId="170" fontId="20" fillId="5" borderId="36" xfId="20" applyNumberFormat="1" applyFont="1" applyFill="1" applyBorder="1" applyAlignment="1">
      <alignment horizontal="center" wrapText="1"/>
    </xf>
    <xf numFmtId="0" fontId="19" fillId="0" borderId="26" xfId="0" applyFont="1" applyBorder="1" applyAlignment="1">
      <alignment vertical="center" wrapText="1"/>
    </xf>
    <xf numFmtId="170" fontId="19" fillId="0" borderId="31" xfId="0" applyNumberFormat="1" applyFont="1" applyBorder="1" applyAlignment="1">
      <alignment horizontal="center" vertical="center" wrapText="1"/>
    </xf>
    <xf numFmtId="0" fontId="0" fillId="0" borderId="0" xfId="0" applyAlignment="1">
      <alignment vertical="center"/>
    </xf>
    <xf numFmtId="0" fontId="42" fillId="0" borderId="37" xfId="0" applyFont="1" applyBorder="1" applyAlignment="1">
      <alignment horizontal="center" vertical="center"/>
    </xf>
    <xf numFmtId="0" fontId="19" fillId="5" borderId="36" xfId="0" applyFont="1" applyFill="1" applyBorder="1" applyAlignment="1">
      <alignment vertical="center"/>
    </xf>
    <xf numFmtId="0" fontId="42" fillId="5" borderId="38" xfId="0" applyFont="1" applyFill="1" applyBorder="1" applyAlignment="1">
      <alignment horizontal="center" vertical="center"/>
    </xf>
    <xf numFmtId="4" fontId="42" fillId="5" borderId="26" xfId="0" applyNumberFormat="1" applyFont="1" applyFill="1" applyBorder="1" applyAlignment="1">
      <alignment horizontal="center" vertical="center"/>
    </xf>
    <xf numFmtId="0" fontId="7" fillId="5" borderId="26" xfId="19" applyNumberFormat="1" applyFont="1" applyFill="1" applyBorder="1" applyAlignment="1">
      <alignment horizontal="center"/>
    </xf>
    <xf numFmtId="170" fontId="20" fillId="5" borderId="31" xfId="20" applyNumberFormat="1" applyFont="1" applyFill="1" applyBorder="1" applyAlignment="1">
      <alignment horizontal="center"/>
    </xf>
    <xf numFmtId="0" fontId="20" fillId="0" borderId="37" xfId="0" applyFont="1" applyBorder="1" applyAlignment="1">
      <alignment horizontal="center" vertical="center"/>
    </xf>
    <xf numFmtId="0" fontId="42" fillId="5" borderId="36" xfId="0" applyFont="1" applyFill="1" applyBorder="1" applyAlignment="1">
      <alignment horizontal="center" vertical="center"/>
    </xf>
    <xf numFmtId="0" fontId="7" fillId="5" borderId="36" xfId="19" applyNumberFormat="1" applyFont="1" applyFill="1" applyBorder="1" applyAlignment="1">
      <alignment horizontal="center" vertical="center"/>
    </xf>
    <xf numFmtId="170" fontId="20" fillId="5" borderId="36" xfId="20" applyNumberFormat="1" applyFont="1" applyFill="1" applyBorder="1" applyAlignment="1">
      <alignment horizontal="center" vertical="center"/>
    </xf>
    <xf numFmtId="0" fontId="42" fillId="5" borderId="31" xfId="0" applyFont="1" applyFill="1" applyBorder="1" applyAlignment="1">
      <alignment horizontal="center" vertical="center"/>
    </xf>
    <xf numFmtId="0" fontId="7" fillId="5" borderId="31" xfId="19" applyNumberFormat="1" applyFont="1" applyFill="1" applyBorder="1" applyAlignment="1">
      <alignment horizontal="center" vertical="center"/>
    </xf>
    <xf numFmtId="0" fontId="19" fillId="0" borderId="31" xfId="0" applyFont="1" applyBorder="1" applyAlignment="1">
      <alignment vertical="center" wrapText="1"/>
    </xf>
    <xf numFmtId="0" fontId="20" fillId="5" borderId="26" xfId="0" applyFont="1" applyFill="1" applyBorder="1" applyAlignment="1">
      <alignment horizontal="center" vertical="center" wrapText="1"/>
    </xf>
    <xf numFmtId="0" fontId="20" fillId="5" borderId="39" xfId="0" applyFont="1" applyFill="1" applyBorder="1" applyAlignment="1">
      <alignment horizontal="center" vertical="center" wrapText="1"/>
    </xf>
    <xf numFmtId="0" fontId="20" fillId="5" borderId="40" xfId="19" applyNumberFormat="1" applyFont="1" applyFill="1" applyBorder="1" applyAlignment="1">
      <alignment horizontal="center" vertical="center" wrapText="1"/>
    </xf>
    <xf numFmtId="170" fontId="19" fillId="0" borderId="36" xfId="0" applyNumberFormat="1" applyFont="1" applyBorder="1" applyAlignment="1">
      <alignment horizontal="center" vertical="center" wrapText="1"/>
    </xf>
    <xf numFmtId="0" fontId="19" fillId="5" borderId="36" xfId="0" applyFont="1" applyFill="1" applyBorder="1" applyAlignment="1">
      <alignment vertical="center" wrapText="1"/>
    </xf>
    <xf numFmtId="0" fontId="20" fillId="5" borderId="41" xfId="0" applyFont="1" applyFill="1" applyBorder="1" applyAlignment="1">
      <alignment horizontal="center" vertical="center" wrapText="1"/>
    </xf>
    <xf numFmtId="0" fontId="19" fillId="0" borderId="38" xfId="0" applyFont="1" applyBorder="1" applyAlignment="1">
      <alignment horizontal="center" vertical="center" wrapText="1"/>
    </xf>
    <xf numFmtId="0" fontId="19" fillId="5" borderId="41" xfId="0" applyFont="1" applyFill="1" applyBorder="1" applyAlignment="1">
      <alignment horizontal="center" vertical="center" wrapText="1"/>
    </xf>
    <xf numFmtId="0" fontId="32" fillId="5" borderId="39" xfId="0" applyFont="1" applyFill="1" applyBorder="1" applyAlignment="1">
      <alignment horizontal="center"/>
    </xf>
    <xf numFmtId="170" fontId="19" fillId="0" borderId="31" xfId="20" applyNumberFormat="1" applyFont="1" applyFill="1" applyBorder="1" applyAlignment="1">
      <alignment horizontal="center" vertical="center" wrapText="1"/>
    </xf>
    <xf numFmtId="0" fontId="32" fillId="5" borderId="26" xfId="0" applyFont="1" applyFill="1" applyBorder="1" applyAlignment="1">
      <alignment horizontal="center"/>
    </xf>
    <xf numFmtId="170" fontId="19" fillId="0" borderId="31" xfId="20" applyNumberFormat="1" applyFont="1" applyFill="1" applyBorder="1" applyAlignment="1">
      <alignment horizontal="center" wrapText="1"/>
    </xf>
    <xf numFmtId="0" fontId="32" fillId="0" borderId="31" xfId="0" applyFont="1" applyBorder="1" applyAlignment="1">
      <alignment horizontal="center" vertical="center"/>
    </xf>
    <xf numFmtId="0" fontId="19" fillId="0" borderId="41" xfId="0" applyFont="1" applyBorder="1" applyAlignment="1">
      <alignment vertical="center" wrapText="1"/>
    </xf>
    <xf numFmtId="0" fontId="32" fillId="5" borderId="42" xfId="0" applyFont="1" applyFill="1" applyBorder="1" applyAlignment="1">
      <alignment horizontal="center" vertical="center"/>
    </xf>
    <xf numFmtId="0" fontId="32" fillId="5" borderId="26" xfId="0" applyFont="1" applyFill="1" applyBorder="1" applyAlignment="1">
      <alignment horizontal="center" vertical="center"/>
    </xf>
    <xf numFmtId="170" fontId="43" fillId="0" borderId="31" xfId="20" applyNumberFormat="1" applyFont="1" applyFill="1" applyBorder="1" applyAlignment="1">
      <alignment horizontal="center" vertical="center"/>
    </xf>
    <xf numFmtId="0" fontId="32" fillId="5" borderId="0" xfId="0" applyFont="1" applyFill="1"/>
    <xf numFmtId="0" fontId="32" fillId="5" borderId="0" xfId="0" applyFont="1" applyFill="1" applyAlignment="1">
      <alignment horizontal="center"/>
    </xf>
    <xf numFmtId="170" fontId="32" fillId="5" borderId="0" xfId="0" applyNumberFormat="1" applyFont="1" applyFill="1" applyAlignment="1">
      <alignment horizontal="center"/>
    </xf>
    <xf numFmtId="0" fontId="44" fillId="5" borderId="0" xfId="0" applyFont="1" applyFill="1"/>
    <xf numFmtId="0" fontId="32" fillId="5" borderId="0" xfId="19" applyNumberFormat="1" applyFont="1" applyFill="1" applyAlignment="1">
      <alignment horizontal="center"/>
    </xf>
    <xf numFmtId="0" fontId="19" fillId="0" borderId="31" xfId="0" applyFont="1" applyBorder="1" applyAlignment="1">
      <alignment horizontal="center" vertical="center" wrapText="1"/>
    </xf>
    <xf numFmtId="0" fontId="19" fillId="0" borderId="31" xfId="19" applyNumberFormat="1" applyFont="1" applyFill="1" applyBorder="1" applyAlignment="1">
      <alignment horizontal="center" vertical="center" wrapText="1"/>
    </xf>
    <xf numFmtId="170" fontId="7" fillId="0" borderId="8" xfId="0" applyNumberFormat="1" applyFont="1" applyBorder="1" applyAlignment="1">
      <alignment horizontal="center" vertical="center"/>
    </xf>
    <xf numFmtId="4" fontId="12" fillId="0" borderId="4" xfId="9" applyNumberFormat="1" applyFont="1" applyBorder="1" applyAlignment="1">
      <alignment horizontal="center" vertical="center"/>
    </xf>
    <xf numFmtId="4" fontId="12" fillId="0" borderId="5" xfId="9" applyNumberFormat="1" applyFont="1" applyBorder="1" applyAlignment="1">
      <alignment horizontal="center" vertical="center"/>
    </xf>
    <xf numFmtId="4" fontId="12" fillId="0" borderId="17" xfId="9" applyNumberFormat="1" applyFont="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8" fillId="0" borderId="3" xfId="9" applyFont="1" applyBorder="1" applyAlignment="1">
      <alignment horizontal="left" vertical="center" wrapText="1" indent="1"/>
    </xf>
    <xf numFmtId="0" fontId="8" fillId="0" borderId="0" xfId="9" applyFont="1" applyAlignment="1">
      <alignment horizontal="left" vertical="center" wrapText="1" indent="1"/>
    </xf>
    <xf numFmtId="0" fontId="8" fillId="0" borderId="11" xfId="9" applyFont="1" applyBorder="1" applyAlignment="1">
      <alignment horizontal="left" vertical="center" wrapText="1" indent="1"/>
    </xf>
    <xf numFmtId="0" fontId="12" fillId="5" borderId="4" xfId="6" applyFont="1" applyFill="1" applyBorder="1" applyAlignment="1">
      <alignment horizontal="center" vertical="top" wrapText="1"/>
    </xf>
    <xf numFmtId="0" fontId="12" fillId="5" borderId="5" xfId="6" applyFont="1" applyFill="1" applyBorder="1" applyAlignment="1">
      <alignment horizontal="center" vertical="top" wrapText="1"/>
    </xf>
    <xf numFmtId="0" fontId="12" fillId="5" borderId="30" xfId="6" applyFont="1" applyFill="1" applyBorder="1" applyAlignment="1">
      <alignment horizontal="center" vertical="top" wrapText="1"/>
    </xf>
    <xf numFmtId="0" fontId="19" fillId="2" borderId="0"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1" xfId="9" applyFont="1" applyFill="1" applyBorder="1" applyAlignment="1">
      <alignment horizontal="left" vertical="center" wrapText="1" indent="1"/>
    </xf>
    <xf numFmtId="0" fontId="35" fillId="5" borderId="32" xfId="0" applyFont="1" applyFill="1" applyBorder="1" applyAlignment="1">
      <alignment horizontal="center"/>
    </xf>
    <xf numFmtId="0" fontId="35" fillId="5" borderId="33" xfId="0" applyFont="1" applyFill="1" applyBorder="1" applyAlignment="1">
      <alignment horizontal="center"/>
    </xf>
    <xf numFmtId="0" fontId="35" fillId="5" borderId="34" xfId="0" applyFont="1" applyFill="1" applyBorder="1" applyAlignment="1">
      <alignment horizontal="center"/>
    </xf>
    <xf numFmtId="0" fontId="8" fillId="0" borderId="41"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xf numFmtId="169" fontId="7" fillId="0" borderId="1" xfId="6" applyNumberFormat="1" applyFont="1" applyBorder="1" applyAlignment="1">
      <alignment horizontal="left" vertical="center"/>
    </xf>
    <xf numFmtId="0" fontId="33" fillId="0" borderId="1" xfId="0" applyFont="1" applyBorder="1" applyAlignment="1">
      <alignment vertical="center"/>
    </xf>
    <xf numFmtId="0" fontId="13" fillId="0" borderId="1" xfId="6" applyFont="1" applyBorder="1" applyAlignment="1">
      <alignment horizontal="left" wrapText="1"/>
    </xf>
    <xf numFmtId="0" fontId="0" fillId="0" borderId="0" xfId="0" applyAlignment="1"/>
    <xf numFmtId="0" fontId="13" fillId="0" borderId="1" xfId="6" applyFont="1" applyBorder="1" applyAlignment="1">
      <alignment horizontal="left" vertical="center"/>
    </xf>
    <xf numFmtId="0" fontId="6" fillId="0" borderId="1" xfId="6" applyFont="1" applyBorder="1" applyAlignment="1">
      <alignment horizontal="left" vertical="center" wrapText="1"/>
    </xf>
    <xf numFmtId="0" fontId="25" fillId="0" borderId="1" xfId="0" applyFont="1" applyBorder="1" applyAlignment="1">
      <alignment vertical="center"/>
    </xf>
    <xf numFmtId="0" fontId="7" fillId="0" borderId="1" xfId="6" applyFont="1" applyBorder="1" applyAlignment="1">
      <alignment horizontal="left" wrapText="1"/>
    </xf>
    <xf numFmtId="0" fontId="0" fillId="0" borderId="10" xfId="0" applyBorder="1"/>
    <xf numFmtId="0" fontId="0" fillId="0" borderId="14" xfId="0" applyBorder="1"/>
    <xf numFmtId="0" fontId="0" fillId="0" borderId="11" xfId="0" applyBorder="1"/>
    <xf numFmtId="0" fontId="0" fillId="0" borderId="1" xfId="0" applyBorder="1"/>
    <xf numFmtId="0" fontId="0" fillId="0" borderId="5" xfId="0" applyBorder="1"/>
    <xf numFmtId="0" fontId="0" fillId="0" borderId="6" xfId="0" applyBorder="1"/>
    <xf numFmtId="0" fontId="0" fillId="0" borderId="13" xfId="0" applyBorder="1"/>
    <xf numFmtId="0" fontId="20" fillId="0" borderId="1" xfId="0" applyFont="1" applyBorder="1"/>
    <xf numFmtId="0" fontId="19" fillId="0" borderId="1" xfId="0" applyFont="1" applyBorder="1"/>
    <xf numFmtId="170" fontId="19" fillId="0" borderId="6" xfId="0" applyNumberFormat="1" applyFont="1" applyBorder="1" applyAlignment="1">
      <alignment horizontal="center"/>
    </xf>
    <xf numFmtId="0" fontId="0" fillId="0" borderId="16" xfId="0" applyBorder="1"/>
    <xf numFmtId="0" fontId="7" fillId="0" borderId="7" xfId="6" applyFont="1" applyBorder="1" applyAlignment="1">
      <alignment horizontal="left" vertical="center" wrapText="1"/>
    </xf>
    <xf numFmtId="0" fontId="0" fillId="0" borderId="15" xfId="0" applyBorder="1"/>
    <xf numFmtId="0" fontId="0" fillId="0" borderId="7" xfId="0" applyBorder="1"/>
    <xf numFmtId="0" fontId="20" fillId="0" borderId="7" xfId="0" applyFont="1" applyBorder="1" applyAlignment="1">
      <alignment wrapText="1"/>
    </xf>
    <xf numFmtId="0" fontId="20" fillId="0" borderId="7" xfId="0" applyFont="1" applyBorder="1" applyAlignment="1">
      <alignment vertical="center"/>
    </xf>
    <xf numFmtId="0" fontId="20" fillId="0" borderId="5" xfId="0" applyFont="1" applyBorder="1"/>
    <xf numFmtId="0" fontId="20" fillId="0" borderId="7" xfId="0" applyFont="1" applyBorder="1"/>
    <xf numFmtId="0" fontId="20" fillId="0" borderId="7" xfId="0" applyFont="1" applyBorder="1" applyAlignment="1">
      <alignment horizontal="center" vertical="center"/>
    </xf>
    <xf numFmtId="0" fontId="20" fillId="0" borderId="1" xfId="0" applyFont="1" applyBorder="1" applyAlignment="1">
      <alignment horizontal="center"/>
    </xf>
    <xf numFmtId="0" fontId="20" fillId="0" borderId="7" xfId="0" applyFont="1" applyBorder="1" applyAlignment="1">
      <alignment horizontal="center"/>
    </xf>
    <xf numFmtId="0" fontId="19" fillId="0" borderId="7" xfId="0" applyFont="1" applyBorder="1"/>
    <xf numFmtId="170" fontId="19" fillId="0" borderId="10" xfId="0" applyNumberFormat="1" applyFont="1" applyBorder="1" applyAlignment="1">
      <alignment horizontal="center"/>
    </xf>
    <xf numFmtId="0" fontId="20" fillId="0" borderId="1" xfId="0" applyFont="1" applyBorder="1" applyAlignment="1">
      <alignment horizontal="center" vertical="center"/>
    </xf>
    <xf numFmtId="0" fontId="20" fillId="0" borderId="6" xfId="0" applyFont="1" applyBorder="1" applyAlignment="1">
      <alignment horizontal="center"/>
    </xf>
    <xf numFmtId="0" fontId="20" fillId="0" borderId="16" xfId="0" applyFont="1" applyBorder="1" applyAlignment="1">
      <alignment horizontal="center"/>
    </xf>
    <xf numFmtId="0" fontId="19" fillId="0" borderId="5" xfId="0" applyFont="1" applyBorder="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92" zoomScaleNormal="100" zoomScaleSheetLayoutView="100" workbookViewId="0">
      <selection activeCell="F107" sqref="F107"/>
    </sheetView>
  </sheetViews>
  <sheetFormatPr defaultColWidth="3.5546875" defaultRowHeight="13.8"/>
  <cols>
    <col min="1" max="1" width="11.88671875" style="87" customWidth="1"/>
    <col min="2" max="2" width="12.44140625" style="38" customWidth="1"/>
    <col min="3" max="3" width="9" style="30" customWidth="1"/>
    <col min="4" max="4" width="7.44140625" style="30" customWidth="1"/>
    <col min="5" max="6" width="7.5546875" style="30" customWidth="1"/>
    <col min="7" max="7" width="15" style="30" customWidth="1"/>
    <col min="8" max="8" width="9.6640625" style="30" customWidth="1"/>
    <col min="9" max="9" width="14.5546875" style="33" customWidth="1"/>
    <col min="10" max="10" width="14.44140625" style="33" customWidth="1"/>
    <col min="11" max="11" width="19.88671875" style="88" customWidth="1"/>
    <col min="12" max="253" width="9.109375" style="30" customWidth="1"/>
    <col min="254" max="255" width="1.33203125" style="30" customWidth="1"/>
    <col min="256" max="256" width="3.5546875" style="30"/>
    <col min="257" max="257" width="11.88671875" style="30" customWidth="1"/>
    <col min="258" max="258" width="12.44140625" style="30" customWidth="1"/>
    <col min="259" max="259" width="9" style="30" customWidth="1"/>
    <col min="260" max="260" width="7.44140625" style="30" customWidth="1"/>
    <col min="261" max="262" width="7.5546875" style="30" customWidth="1"/>
    <col min="263" max="263" width="15" style="30" customWidth="1"/>
    <col min="264" max="264" width="9.6640625" style="30" customWidth="1"/>
    <col min="265" max="265" width="14.5546875" style="30" customWidth="1"/>
    <col min="266" max="266" width="14.44140625" style="30" customWidth="1"/>
    <col min="267" max="267" width="19.88671875" style="30" customWidth="1"/>
    <col min="268" max="509" width="9.109375" style="30" customWidth="1"/>
    <col min="510" max="511" width="1.33203125" style="30" customWidth="1"/>
    <col min="512" max="512" width="3.5546875" style="30"/>
    <col min="513" max="513" width="11.88671875" style="30" customWidth="1"/>
    <col min="514" max="514" width="12.44140625" style="30" customWidth="1"/>
    <col min="515" max="515" width="9" style="30" customWidth="1"/>
    <col min="516" max="516" width="7.44140625" style="30" customWidth="1"/>
    <col min="517" max="518" width="7.5546875" style="30" customWidth="1"/>
    <col min="519" max="519" width="15" style="30" customWidth="1"/>
    <col min="520" max="520" width="9.6640625" style="30" customWidth="1"/>
    <col min="521" max="521" width="14.5546875" style="30" customWidth="1"/>
    <col min="522" max="522" width="14.44140625" style="30" customWidth="1"/>
    <col min="523" max="523" width="19.88671875" style="30" customWidth="1"/>
    <col min="524" max="765" width="9.109375" style="30" customWidth="1"/>
    <col min="766" max="767" width="1.33203125" style="30" customWidth="1"/>
    <col min="768" max="768" width="3.5546875" style="30"/>
    <col min="769" max="769" width="11.88671875" style="30" customWidth="1"/>
    <col min="770" max="770" width="12.44140625" style="30" customWidth="1"/>
    <col min="771" max="771" width="9" style="30" customWidth="1"/>
    <col min="772" max="772" width="7.44140625" style="30" customWidth="1"/>
    <col min="773" max="774" width="7.5546875" style="30" customWidth="1"/>
    <col min="775" max="775" width="15" style="30" customWidth="1"/>
    <col min="776" max="776" width="9.6640625" style="30" customWidth="1"/>
    <col min="777" max="777" width="14.5546875" style="30" customWidth="1"/>
    <col min="778" max="778" width="14.44140625" style="30" customWidth="1"/>
    <col min="779" max="779" width="19.88671875" style="30" customWidth="1"/>
    <col min="780" max="1021" width="9.109375" style="30" customWidth="1"/>
    <col min="1022" max="1023" width="1.33203125" style="30" customWidth="1"/>
    <col min="1024" max="1024" width="3.5546875" style="30"/>
    <col min="1025" max="1025" width="11.88671875" style="30" customWidth="1"/>
    <col min="1026" max="1026" width="12.44140625" style="30" customWidth="1"/>
    <col min="1027" max="1027" width="9" style="30" customWidth="1"/>
    <col min="1028" max="1028" width="7.44140625" style="30" customWidth="1"/>
    <col min="1029" max="1030" width="7.5546875" style="30" customWidth="1"/>
    <col min="1031" max="1031" width="15" style="30" customWidth="1"/>
    <col min="1032" max="1032" width="9.6640625" style="30" customWidth="1"/>
    <col min="1033" max="1033" width="14.5546875" style="30" customWidth="1"/>
    <col min="1034" max="1034" width="14.44140625" style="30" customWidth="1"/>
    <col min="1035" max="1035" width="19.88671875" style="30" customWidth="1"/>
    <col min="1036" max="1277" width="9.109375" style="30" customWidth="1"/>
    <col min="1278" max="1279" width="1.33203125" style="30" customWidth="1"/>
    <col min="1280" max="1280" width="3.5546875" style="30"/>
    <col min="1281" max="1281" width="11.88671875" style="30" customWidth="1"/>
    <col min="1282" max="1282" width="12.44140625" style="30" customWidth="1"/>
    <col min="1283" max="1283" width="9" style="30" customWidth="1"/>
    <col min="1284" max="1284" width="7.44140625" style="30" customWidth="1"/>
    <col min="1285" max="1286" width="7.5546875" style="30" customWidth="1"/>
    <col min="1287" max="1287" width="15" style="30" customWidth="1"/>
    <col min="1288" max="1288" width="9.6640625" style="30" customWidth="1"/>
    <col min="1289" max="1289" width="14.5546875" style="30" customWidth="1"/>
    <col min="1290" max="1290" width="14.44140625" style="30" customWidth="1"/>
    <col min="1291" max="1291" width="19.88671875" style="30" customWidth="1"/>
    <col min="1292" max="1533" width="9.109375" style="30" customWidth="1"/>
    <col min="1534" max="1535" width="1.33203125" style="30" customWidth="1"/>
    <col min="1536" max="1536" width="3.5546875" style="30"/>
    <col min="1537" max="1537" width="11.88671875" style="30" customWidth="1"/>
    <col min="1538" max="1538" width="12.44140625" style="30" customWidth="1"/>
    <col min="1539" max="1539" width="9" style="30" customWidth="1"/>
    <col min="1540" max="1540" width="7.44140625" style="30" customWidth="1"/>
    <col min="1541" max="1542" width="7.5546875" style="30" customWidth="1"/>
    <col min="1543" max="1543" width="15" style="30" customWidth="1"/>
    <col min="1544" max="1544" width="9.6640625" style="30" customWidth="1"/>
    <col min="1545" max="1545" width="14.5546875" style="30" customWidth="1"/>
    <col min="1546" max="1546" width="14.44140625" style="30" customWidth="1"/>
    <col min="1547" max="1547" width="19.88671875" style="30" customWidth="1"/>
    <col min="1548" max="1789" width="9.109375" style="30" customWidth="1"/>
    <col min="1790" max="1791" width="1.33203125" style="30" customWidth="1"/>
    <col min="1792" max="1792" width="3.5546875" style="30"/>
    <col min="1793" max="1793" width="11.88671875" style="30" customWidth="1"/>
    <col min="1794" max="1794" width="12.44140625" style="30" customWidth="1"/>
    <col min="1795" max="1795" width="9" style="30" customWidth="1"/>
    <col min="1796" max="1796" width="7.44140625" style="30" customWidth="1"/>
    <col min="1797" max="1798" width="7.5546875" style="30" customWidth="1"/>
    <col min="1799" max="1799" width="15" style="30" customWidth="1"/>
    <col min="1800" max="1800" width="9.6640625" style="30" customWidth="1"/>
    <col min="1801" max="1801" width="14.5546875" style="30" customWidth="1"/>
    <col min="1802" max="1802" width="14.44140625" style="30" customWidth="1"/>
    <col min="1803" max="1803" width="19.88671875" style="30" customWidth="1"/>
    <col min="1804" max="2045" width="9.109375" style="30" customWidth="1"/>
    <col min="2046" max="2047" width="1.33203125" style="30" customWidth="1"/>
    <col min="2048" max="2048" width="3.5546875" style="30"/>
    <col min="2049" max="2049" width="11.88671875" style="30" customWidth="1"/>
    <col min="2050" max="2050" width="12.44140625" style="30" customWidth="1"/>
    <col min="2051" max="2051" width="9" style="30" customWidth="1"/>
    <col min="2052" max="2052" width="7.44140625" style="30" customWidth="1"/>
    <col min="2053" max="2054" width="7.5546875" style="30" customWidth="1"/>
    <col min="2055" max="2055" width="15" style="30" customWidth="1"/>
    <col min="2056" max="2056" width="9.6640625" style="30" customWidth="1"/>
    <col min="2057" max="2057" width="14.5546875" style="30" customWidth="1"/>
    <col min="2058" max="2058" width="14.44140625" style="30" customWidth="1"/>
    <col min="2059" max="2059" width="19.88671875" style="30" customWidth="1"/>
    <col min="2060" max="2301" width="9.109375" style="30" customWidth="1"/>
    <col min="2302" max="2303" width="1.33203125" style="30" customWidth="1"/>
    <col min="2304" max="2304" width="3.5546875" style="30"/>
    <col min="2305" max="2305" width="11.88671875" style="30" customWidth="1"/>
    <col min="2306" max="2306" width="12.44140625" style="30" customWidth="1"/>
    <col min="2307" max="2307" width="9" style="30" customWidth="1"/>
    <col min="2308" max="2308" width="7.44140625" style="30" customWidth="1"/>
    <col min="2309" max="2310" width="7.5546875" style="30" customWidth="1"/>
    <col min="2311" max="2311" width="15" style="30" customWidth="1"/>
    <col min="2312" max="2312" width="9.6640625" style="30" customWidth="1"/>
    <col min="2313" max="2313" width="14.5546875" style="30" customWidth="1"/>
    <col min="2314" max="2314" width="14.44140625" style="30" customWidth="1"/>
    <col min="2315" max="2315" width="19.88671875" style="30" customWidth="1"/>
    <col min="2316" max="2557" width="9.109375" style="30" customWidth="1"/>
    <col min="2558" max="2559" width="1.33203125" style="30" customWidth="1"/>
    <col min="2560" max="2560" width="3.5546875" style="30"/>
    <col min="2561" max="2561" width="11.88671875" style="30" customWidth="1"/>
    <col min="2562" max="2562" width="12.44140625" style="30" customWidth="1"/>
    <col min="2563" max="2563" width="9" style="30" customWidth="1"/>
    <col min="2564" max="2564" width="7.44140625" style="30" customWidth="1"/>
    <col min="2565" max="2566" width="7.5546875" style="30" customWidth="1"/>
    <col min="2567" max="2567" width="15" style="30" customWidth="1"/>
    <col min="2568" max="2568" width="9.6640625" style="30" customWidth="1"/>
    <col min="2569" max="2569" width="14.5546875" style="30" customWidth="1"/>
    <col min="2570" max="2570" width="14.44140625" style="30" customWidth="1"/>
    <col min="2571" max="2571" width="19.88671875" style="30" customWidth="1"/>
    <col min="2572" max="2813" width="9.109375" style="30" customWidth="1"/>
    <col min="2814" max="2815" width="1.33203125" style="30" customWidth="1"/>
    <col min="2816" max="2816" width="3.5546875" style="30"/>
    <col min="2817" max="2817" width="11.88671875" style="30" customWidth="1"/>
    <col min="2818" max="2818" width="12.44140625" style="30" customWidth="1"/>
    <col min="2819" max="2819" width="9" style="30" customWidth="1"/>
    <col min="2820" max="2820" width="7.44140625" style="30" customWidth="1"/>
    <col min="2821" max="2822" width="7.5546875" style="30" customWidth="1"/>
    <col min="2823" max="2823" width="15" style="30" customWidth="1"/>
    <col min="2824" max="2824" width="9.6640625" style="30" customWidth="1"/>
    <col min="2825" max="2825" width="14.5546875" style="30" customWidth="1"/>
    <col min="2826" max="2826" width="14.44140625" style="30" customWidth="1"/>
    <col min="2827" max="2827" width="19.88671875" style="30" customWidth="1"/>
    <col min="2828" max="3069" width="9.109375" style="30" customWidth="1"/>
    <col min="3070" max="3071" width="1.33203125" style="30" customWidth="1"/>
    <col min="3072" max="3072" width="3.5546875" style="30"/>
    <col min="3073" max="3073" width="11.88671875" style="30" customWidth="1"/>
    <col min="3074" max="3074" width="12.44140625" style="30" customWidth="1"/>
    <col min="3075" max="3075" width="9" style="30" customWidth="1"/>
    <col min="3076" max="3076" width="7.44140625" style="30" customWidth="1"/>
    <col min="3077" max="3078" width="7.5546875" style="30" customWidth="1"/>
    <col min="3079" max="3079" width="15" style="30" customWidth="1"/>
    <col min="3080" max="3080" width="9.6640625" style="30" customWidth="1"/>
    <col min="3081" max="3081" width="14.5546875" style="30" customWidth="1"/>
    <col min="3082" max="3082" width="14.44140625" style="30" customWidth="1"/>
    <col min="3083" max="3083" width="19.88671875" style="30" customWidth="1"/>
    <col min="3084" max="3325" width="9.109375" style="30" customWidth="1"/>
    <col min="3326" max="3327" width="1.33203125" style="30" customWidth="1"/>
    <col min="3328" max="3328" width="3.5546875" style="30"/>
    <col min="3329" max="3329" width="11.88671875" style="30" customWidth="1"/>
    <col min="3330" max="3330" width="12.44140625" style="30" customWidth="1"/>
    <col min="3331" max="3331" width="9" style="30" customWidth="1"/>
    <col min="3332" max="3332" width="7.44140625" style="30" customWidth="1"/>
    <col min="3333" max="3334" width="7.5546875" style="30" customWidth="1"/>
    <col min="3335" max="3335" width="15" style="30" customWidth="1"/>
    <col min="3336" max="3336" width="9.6640625" style="30" customWidth="1"/>
    <col min="3337" max="3337" width="14.5546875" style="30" customWidth="1"/>
    <col min="3338" max="3338" width="14.44140625" style="30" customWidth="1"/>
    <col min="3339" max="3339" width="19.88671875" style="30" customWidth="1"/>
    <col min="3340" max="3581" width="9.109375" style="30" customWidth="1"/>
    <col min="3582" max="3583" width="1.33203125" style="30" customWidth="1"/>
    <col min="3584" max="3584" width="3.5546875" style="30"/>
    <col min="3585" max="3585" width="11.88671875" style="30" customWidth="1"/>
    <col min="3586" max="3586" width="12.44140625" style="30" customWidth="1"/>
    <col min="3587" max="3587" width="9" style="30" customWidth="1"/>
    <col min="3588" max="3588" width="7.44140625" style="30" customWidth="1"/>
    <col min="3589" max="3590" width="7.5546875" style="30" customWidth="1"/>
    <col min="3591" max="3591" width="15" style="30" customWidth="1"/>
    <col min="3592" max="3592" width="9.6640625" style="30" customWidth="1"/>
    <col min="3593" max="3593" width="14.5546875" style="30" customWidth="1"/>
    <col min="3594" max="3594" width="14.44140625" style="30" customWidth="1"/>
    <col min="3595" max="3595" width="19.88671875" style="30" customWidth="1"/>
    <col min="3596" max="3837" width="9.109375" style="30" customWidth="1"/>
    <col min="3838" max="3839" width="1.33203125" style="30" customWidth="1"/>
    <col min="3840" max="3840" width="3.5546875" style="30"/>
    <col min="3841" max="3841" width="11.88671875" style="30" customWidth="1"/>
    <col min="3842" max="3842" width="12.44140625" style="30" customWidth="1"/>
    <col min="3843" max="3843" width="9" style="30" customWidth="1"/>
    <col min="3844" max="3844" width="7.44140625" style="30" customWidth="1"/>
    <col min="3845" max="3846" width="7.5546875" style="30" customWidth="1"/>
    <col min="3847" max="3847" width="15" style="30" customWidth="1"/>
    <col min="3848" max="3848" width="9.6640625" style="30" customWidth="1"/>
    <col min="3849" max="3849" width="14.5546875" style="30" customWidth="1"/>
    <col min="3850" max="3850" width="14.44140625" style="30" customWidth="1"/>
    <col min="3851" max="3851" width="19.88671875" style="30" customWidth="1"/>
    <col min="3852" max="4093" width="9.109375" style="30" customWidth="1"/>
    <col min="4094" max="4095" width="1.33203125" style="30" customWidth="1"/>
    <col min="4096" max="4096" width="3.5546875" style="30"/>
    <col min="4097" max="4097" width="11.88671875" style="30" customWidth="1"/>
    <col min="4098" max="4098" width="12.44140625" style="30" customWidth="1"/>
    <col min="4099" max="4099" width="9" style="30" customWidth="1"/>
    <col min="4100" max="4100" width="7.44140625" style="30" customWidth="1"/>
    <col min="4101" max="4102" width="7.5546875" style="30" customWidth="1"/>
    <col min="4103" max="4103" width="15" style="30" customWidth="1"/>
    <col min="4104" max="4104" width="9.6640625" style="30" customWidth="1"/>
    <col min="4105" max="4105" width="14.5546875" style="30" customWidth="1"/>
    <col min="4106" max="4106" width="14.44140625" style="30" customWidth="1"/>
    <col min="4107" max="4107" width="19.88671875" style="30" customWidth="1"/>
    <col min="4108" max="4349" width="9.109375" style="30" customWidth="1"/>
    <col min="4350" max="4351" width="1.33203125" style="30" customWidth="1"/>
    <col min="4352" max="4352" width="3.5546875" style="30"/>
    <col min="4353" max="4353" width="11.88671875" style="30" customWidth="1"/>
    <col min="4354" max="4354" width="12.44140625" style="30" customWidth="1"/>
    <col min="4355" max="4355" width="9" style="30" customWidth="1"/>
    <col min="4356" max="4356" width="7.44140625" style="30" customWidth="1"/>
    <col min="4357" max="4358" width="7.5546875" style="30" customWidth="1"/>
    <col min="4359" max="4359" width="15" style="30" customWidth="1"/>
    <col min="4360" max="4360" width="9.6640625" style="30" customWidth="1"/>
    <col min="4361" max="4361" width="14.5546875" style="30" customWidth="1"/>
    <col min="4362" max="4362" width="14.44140625" style="30" customWidth="1"/>
    <col min="4363" max="4363" width="19.88671875" style="30" customWidth="1"/>
    <col min="4364" max="4605" width="9.109375" style="30" customWidth="1"/>
    <col min="4606" max="4607" width="1.33203125" style="30" customWidth="1"/>
    <col min="4608" max="4608" width="3.5546875" style="30"/>
    <col min="4609" max="4609" width="11.88671875" style="30" customWidth="1"/>
    <col min="4610" max="4610" width="12.44140625" style="30" customWidth="1"/>
    <col min="4611" max="4611" width="9" style="30" customWidth="1"/>
    <col min="4612" max="4612" width="7.44140625" style="30" customWidth="1"/>
    <col min="4613" max="4614" width="7.5546875" style="30" customWidth="1"/>
    <col min="4615" max="4615" width="15" style="30" customWidth="1"/>
    <col min="4616" max="4616" width="9.6640625" style="30" customWidth="1"/>
    <col min="4617" max="4617" width="14.5546875" style="30" customWidth="1"/>
    <col min="4618" max="4618" width="14.44140625" style="30" customWidth="1"/>
    <col min="4619" max="4619" width="19.88671875" style="30" customWidth="1"/>
    <col min="4620" max="4861" width="9.109375" style="30" customWidth="1"/>
    <col min="4862" max="4863" width="1.33203125" style="30" customWidth="1"/>
    <col min="4864" max="4864" width="3.5546875" style="30"/>
    <col min="4865" max="4865" width="11.88671875" style="30" customWidth="1"/>
    <col min="4866" max="4866" width="12.44140625" style="30" customWidth="1"/>
    <col min="4867" max="4867" width="9" style="30" customWidth="1"/>
    <col min="4868" max="4868" width="7.44140625" style="30" customWidth="1"/>
    <col min="4869" max="4870" width="7.5546875" style="30" customWidth="1"/>
    <col min="4871" max="4871" width="15" style="30" customWidth="1"/>
    <col min="4872" max="4872" width="9.6640625" style="30" customWidth="1"/>
    <col min="4873" max="4873" width="14.5546875" style="30" customWidth="1"/>
    <col min="4874" max="4874" width="14.44140625" style="30" customWidth="1"/>
    <col min="4875" max="4875" width="19.88671875" style="30" customWidth="1"/>
    <col min="4876" max="5117" width="9.109375" style="30" customWidth="1"/>
    <col min="5118" max="5119" width="1.33203125" style="30" customWidth="1"/>
    <col min="5120" max="5120" width="3.5546875" style="30"/>
    <col min="5121" max="5121" width="11.88671875" style="30" customWidth="1"/>
    <col min="5122" max="5122" width="12.44140625" style="30" customWidth="1"/>
    <col min="5123" max="5123" width="9" style="30" customWidth="1"/>
    <col min="5124" max="5124" width="7.44140625" style="30" customWidth="1"/>
    <col min="5125" max="5126" width="7.5546875" style="30" customWidth="1"/>
    <col min="5127" max="5127" width="15" style="30" customWidth="1"/>
    <col min="5128" max="5128" width="9.6640625" style="30" customWidth="1"/>
    <col min="5129" max="5129" width="14.5546875" style="30" customWidth="1"/>
    <col min="5130" max="5130" width="14.44140625" style="30" customWidth="1"/>
    <col min="5131" max="5131" width="19.88671875" style="30" customWidth="1"/>
    <col min="5132" max="5373" width="9.109375" style="30" customWidth="1"/>
    <col min="5374" max="5375" width="1.33203125" style="30" customWidth="1"/>
    <col min="5376" max="5376" width="3.5546875" style="30"/>
    <col min="5377" max="5377" width="11.88671875" style="30" customWidth="1"/>
    <col min="5378" max="5378" width="12.44140625" style="30" customWidth="1"/>
    <col min="5379" max="5379" width="9" style="30" customWidth="1"/>
    <col min="5380" max="5380" width="7.44140625" style="30" customWidth="1"/>
    <col min="5381" max="5382" width="7.5546875" style="30" customWidth="1"/>
    <col min="5383" max="5383" width="15" style="30" customWidth="1"/>
    <col min="5384" max="5384" width="9.6640625" style="30" customWidth="1"/>
    <col min="5385" max="5385" width="14.5546875" style="30" customWidth="1"/>
    <col min="5386" max="5386" width="14.44140625" style="30" customWidth="1"/>
    <col min="5387" max="5387" width="19.88671875" style="30" customWidth="1"/>
    <col min="5388" max="5629" width="9.109375" style="30" customWidth="1"/>
    <col min="5630" max="5631" width="1.33203125" style="30" customWidth="1"/>
    <col min="5632" max="5632" width="3.5546875" style="30"/>
    <col min="5633" max="5633" width="11.88671875" style="30" customWidth="1"/>
    <col min="5634" max="5634" width="12.44140625" style="30" customWidth="1"/>
    <col min="5635" max="5635" width="9" style="30" customWidth="1"/>
    <col min="5636" max="5636" width="7.44140625" style="30" customWidth="1"/>
    <col min="5637" max="5638" width="7.5546875" style="30" customWidth="1"/>
    <col min="5639" max="5639" width="15" style="30" customWidth="1"/>
    <col min="5640" max="5640" width="9.6640625" style="30" customWidth="1"/>
    <col min="5641" max="5641" width="14.5546875" style="30" customWidth="1"/>
    <col min="5642" max="5642" width="14.44140625" style="30" customWidth="1"/>
    <col min="5643" max="5643" width="19.88671875" style="30" customWidth="1"/>
    <col min="5644" max="5885" width="9.109375" style="30" customWidth="1"/>
    <col min="5886" max="5887" width="1.33203125" style="30" customWidth="1"/>
    <col min="5888" max="5888" width="3.5546875" style="30"/>
    <col min="5889" max="5889" width="11.88671875" style="30" customWidth="1"/>
    <col min="5890" max="5890" width="12.44140625" style="30" customWidth="1"/>
    <col min="5891" max="5891" width="9" style="30" customWidth="1"/>
    <col min="5892" max="5892" width="7.44140625" style="30" customWidth="1"/>
    <col min="5893" max="5894" width="7.5546875" style="30" customWidth="1"/>
    <col min="5895" max="5895" width="15" style="30" customWidth="1"/>
    <col min="5896" max="5896" width="9.6640625" style="30" customWidth="1"/>
    <col min="5897" max="5897" width="14.5546875" style="30" customWidth="1"/>
    <col min="5898" max="5898" width="14.44140625" style="30" customWidth="1"/>
    <col min="5899" max="5899" width="19.88671875" style="30" customWidth="1"/>
    <col min="5900" max="6141" width="9.109375" style="30" customWidth="1"/>
    <col min="6142" max="6143" width="1.33203125" style="30" customWidth="1"/>
    <col min="6144" max="6144" width="3.5546875" style="30"/>
    <col min="6145" max="6145" width="11.88671875" style="30" customWidth="1"/>
    <col min="6146" max="6146" width="12.44140625" style="30" customWidth="1"/>
    <col min="6147" max="6147" width="9" style="30" customWidth="1"/>
    <col min="6148" max="6148" width="7.44140625" style="30" customWidth="1"/>
    <col min="6149" max="6150" width="7.5546875" style="30" customWidth="1"/>
    <col min="6151" max="6151" width="15" style="30" customWidth="1"/>
    <col min="6152" max="6152" width="9.6640625" style="30" customWidth="1"/>
    <col min="6153" max="6153" width="14.5546875" style="30" customWidth="1"/>
    <col min="6154" max="6154" width="14.44140625" style="30" customWidth="1"/>
    <col min="6155" max="6155" width="19.88671875" style="30" customWidth="1"/>
    <col min="6156" max="6397" width="9.109375" style="30" customWidth="1"/>
    <col min="6398" max="6399" width="1.33203125" style="30" customWidth="1"/>
    <col min="6400" max="6400" width="3.5546875" style="30"/>
    <col min="6401" max="6401" width="11.88671875" style="30" customWidth="1"/>
    <col min="6402" max="6402" width="12.44140625" style="30" customWidth="1"/>
    <col min="6403" max="6403" width="9" style="30" customWidth="1"/>
    <col min="6404" max="6404" width="7.44140625" style="30" customWidth="1"/>
    <col min="6405" max="6406" width="7.5546875" style="30" customWidth="1"/>
    <col min="6407" max="6407" width="15" style="30" customWidth="1"/>
    <col min="6408" max="6408" width="9.6640625" style="30" customWidth="1"/>
    <col min="6409" max="6409" width="14.5546875" style="30" customWidth="1"/>
    <col min="6410" max="6410" width="14.44140625" style="30" customWidth="1"/>
    <col min="6411" max="6411" width="19.88671875" style="30" customWidth="1"/>
    <col min="6412" max="6653" width="9.109375" style="30" customWidth="1"/>
    <col min="6654" max="6655" width="1.33203125" style="30" customWidth="1"/>
    <col min="6656" max="6656" width="3.5546875" style="30"/>
    <col min="6657" max="6657" width="11.88671875" style="30" customWidth="1"/>
    <col min="6658" max="6658" width="12.44140625" style="30" customWidth="1"/>
    <col min="6659" max="6659" width="9" style="30" customWidth="1"/>
    <col min="6660" max="6660" width="7.44140625" style="30" customWidth="1"/>
    <col min="6661" max="6662" width="7.5546875" style="30" customWidth="1"/>
    <col min="6663" max="6663" width="15" style="30" customWidth="1"/>
    <col min="6664" max="6664" width="9.6640625" style="30" customWidth="1"/>
    <col min="6665" max="6665" width="14.5546875" style="30" customWidth="1"/>
    <col min="6666" max="6666" width="14.44140625" style="30" customWidth="1"/>
    <col min="6667" max="6667" width="19.88671875" style="30" customWidth="1"/>
    <col min="6668" max="6909" width="9.109375" style="30" customWidth="1"/>
    <col min="6910" max="6911" width="1.33203125" style="30" customWidth="1"/>
    <col min="6912" max="6912" width="3.5546875" style="30"/>
    <col min="6913" max="6913" width="11.88671875" style="30" customWidth="1"/>
    <col min="6914" max="6914" width="12.44140625" style="30" customWidth="1"/>
    <col min="6915" max="6915" width="9" style="30" customWidth="1"/>
    <col min="6916" max="6916" width="7.44140625" style="30" customWidth="1"/>
    <col min="6917" max="6918" width="7.5546875" style="30" customWidth="1"/>
    <col min="6919" max="6919" width="15" style="30" customWidth="1"/>
    <col min="6920" max="6920" width="9.6640625" style="30" customWidth="1"/>
    <col min="6921" max="6921" width="14.5546875" style="30" customWidth="1"/>
    <col min="6922" max="6922" width="14.44140625" style="30" customWidth="1"/>
    <col min="6923" max="6923" width="19.88671875" style="30" customWidth="1"/>
    <col min="6924" max="7165" width="9.109375" style="30" customWidth="1"/>
    <col min="7166" max="7167" width="1.33203125" style="30" customWidth="1"/>
    <col min="7168" max="7168" width="3.5546875" style="30"/>
    <col min="7169" max="7169" width="11.88671875" style="30" customWidth="1"/>
    <col min="7170" max="7170" width="12.44140625" style="30" customWidth="1"/>
    <col min="7171" max="7171" width="9" style="30" customWidth="1"/>
    <col min="7172" max="7172" width="7.44140625" style="30" customWidth="1"/>
    <col min="7173" max="7174" width="7.5546875" style="30" customWidth="1"/>
    <col min="7175" max="7175" width="15" style="30" customWidth="1"/>
    <col min="7176" max="7176" width="9.6640625" style="30" customWidth="1"/>
    <col min="7177" max="7177" width="14.5546875" style="30" customWidth="1"/>
    <col min="7178" max="7178" width="14.44140625" style="30" customWidth="1"/>
    <col min="7179" max="7179" width="19.88671875" style="30" customWidth="1"/>
    <col min="7180" max="7421" width="9.109375" style="30" customWidth="1"/>
    <col min="7422" max="7423" width="1.33203125" style="30" customWidth="1"/>
    <col min="7424" max="7424" width="3.5546875" style="30"/>
    <col min="7425" max="7425" width="11.88671875" style="30" customWidth="1"/>
    <col min="7426" max="7426" width="12.44140625" style="30" customWidth="1"/>
    <col min="7427" max="7427" width="9" style="30" customWidth="1"/>
    <col min="7428" max="7428" width="7.44140625" style="30" customWidth="1"/>
    <col min="7429" max="7430" width="7.5546875" style="30" customWidth="1"/>
    <col min="7431" max="7431" width="15" style="30" customWidth="1"/>
    <col min="7432" max="7432" width="9.6640625" style="30" customWidth="1"/>
    <col min="7433" max="7433" width="14.5546875" style="30" customWidth="1"/>
    <col min="7434" max="7434" width="14.44140625" style="30" customWidth="1"/>
    <col min="7435" max="7435" width="19.88671875" style="30" customWidth="1"/>
    <col min="7436" max="7677" width="9.109375" style="30" customWidth="1"/>
    <col min="7678" max="7679" width="1.33203125" style="30" customWidth="1"/>
    <col min="7680" max="7680" width="3.5546875" style="30"/>
    <col min="7681" max="7681" width="11.88671875" style="30" customWidth="1"/>
    <col min="7682" max="7682" width="12.44140625" style="30" customWidth="1"/>
    <col min="7683" max="7683" width="9" style="30" customWidth="1"/>
    <col min="7684" max="7684" width="7.44140625" style="30" customWidth="1"/>
    <col min="7685" max="7686" width="7.5546875" style="30" customWidth="1"/>
    <col min="7687" max="7687" width="15" style="30" customWidth="1"/>
    <col min="7688" max="7688" width="9.6640625" style="30" customWidth="1"/>
    <col min="7689" max="7689" width="14.5546875" style="30" customWidth="1"/>
    <col min="7690" max="7690" width="14.44140625" style="30" customWidth="1"/>
    <col min="7691" max="7691" width="19.88671875" style="30" customWidth="1"/>
    <col min="7692" max="7933" width="9.109375" style="30" customWidth="1"/>
    <col min="7934" max="7935" width="1.33203125" style="30" customWidth="1"/>
    <col min="7936" max="7936" width="3.5546875" style="30"/>
    <col min="7937" max="7937" width="11.88671875" style="30" customWidth="1"/>
    <col min="7938" max="7938" width="12.44140625" style="30" customWidth="1"/>
    <col min="7939" max="7939" width="9" style="30" customWidth="1"/>
    <col min="7940" max="7940" width="7.44140625" style="30" customWidth="1"/>
    <col min="7941" max="7942" width="7.5546875" style="30" customWidth="1"/>
    <col min="7943" max="7943" width="15" style="30" customWidth="1"/>
    <col min="7944" max="7944" width="9.6640625" style="30" customWidth="1"/>
    <col min="7945" max="7945" width="14.5546875" style="30" customWidth="1"/>
    <col min="7946" max="7946" width="14.44140625" style="30" customWidth="1"/>
    <col min="7947" max="7947" width="19.88671875" style="30" customWidth="1"/>
    <col min="7948" max="8189" width="9.109375" style="30" customWidth="1"/>
    <col min="8190" max="8191" width="1.33203125" style="30" customWidth="1"/>
    <col min="8192" max="8192" width="3.5546875" style="30"/>
    <col min="8193" max="8193" width="11.88671875" style="30" customWidth="1"/>
    <col min="8194" max="8194" width="12.44140625" style="30" customWidth="1"/>
    <col min="8195" max="8195" width="9" style="30" customWidth="1"/>
    <col min="8196" max="8196" width="7.44140625" style="30" customWidth="1"/>
    <col min="8197" max="8198" width="7.5546875" style="30" customWidth="1"/>
    <col min="8199" max="8199" width="15" style="30" customWidth="1"/>
    <col min="8200" max="8200" width="9.6640625" style="30" customWidth="1"/>
    <col min="8201" max="8201" width="14.5546875" style="30" customWidth="1"/>
    <col min="8202" max="8202" width="14.44140625" style="30" customWidth="1"/>
    <col min="8203" max="8203" width="19.88671875" style="30" customWidth="1"/>
    <col min="8204" max="8445" width="9.109375" style="30" customWidth="1"/>
    <col min="8446" max="8447" width="1.33203125" style="30" customWidth="1"/>
    <col min="8448" max="8448" width="3.5546875" style="30"/>
    <col min="8449" max="8449" width="11.88671875" style="30" customWidth="1"/>
    <col min="8450" max="8450" width="12.44140625" style="30" customWidth="1"/>
    <col min="8451" max="8451" width="9" style="30" customWidth="1"/>
    <col min="8452" max="8452" width="7.44140625" style="30" customWidth="1"/>
    <col min="8453" max="8454" width="7.5546875" style="30" customWidth="1"/>
    <col min="8455" max="8455" width="15" style="30" customWidth="1"/>
    <col min="8456" max="8456" width="9.6640625" style="30" customWidth="1"/>
    <col min="8457" max="8457" width="14.5546875" style="30" customWidth="1"/>
    <col min="8458" max="8458" width="14.44140625" style="30" customWidth="1"/>
    <col min="8459" max="8459" width="19.88671875" style="30" customWidth="1"/>
    <col min="8460" max="8701" width="9.109375" style="30" customWidth="1"/>
    <col min="8702" max="8703" width="1.33203125" style="30" customWidth="1"/>
    <col min="8704" max="8704" width="3.5546875" style="30"/>
    <col min="8705" max="8705" width="11.88671875" style="30" customWidth="1"/>
    <col min="8706" max="8706" width="12.44140625" style="30" customWidth="1"/>
    <col min="8707" max="8707" width="9" style="30" customWidth="1"/>
    <col min="8708" max="8708" width="7.44140625" style="30" customWidth="1"/>
    <col min="8709" max="8710" width="7.5546875" style="30" customWidth="1"/>
    <col min="8711" max="8711" width="15" style="30" customWidth="1"/>
    <col min="8712" max="8712" width="9.6640625" style="30" customWidth="1"/>
    <col min="8713" max="8713" width="14.5546875" style="30" customWidth="1"/>
    <col min="8714" max="8714" width="14.44140625" style="30" customWidth="1"/>
    <col min="8715" max="8715" width="19.88671875" style="30" customWidth="1"/>
    <col min="8716" max="8957" width="9.109375" style="30" customWidth="1"/>
    <col min="8958" max="8959" width="1.33203125" style="30" customWidth="1"/>
    <col min="8960" max="8960" width="3.5546875" style="30"/>
    <col min="8961" max="8961" width="11.88671875" style="30" customWidth="1"/>
    <col min="8962" max="8962" width="12.44140625" style="30" customWidth="1"/>
    <col min="8963" max="8963" width="9" style="30" customWidth="1"/>
    <col min="8964" max="8964" width="7.44140625" style="30" customWidth="1"/>
    <col min="8965" max="8966" width="7.5546875" style="30" customWidth="1"/>
    <col min="8967" max="8967" width="15" style="30" customWidth="1"/>
    <col min="8968" max="8968" width="9.6640625" style="30" customWidth="1"/>
    <col min="8969" max="8969" width="14.5546875" style="30" customWidth="1"/>
    <col min="8970" max="8970" width="14.44140625" style="30" customWidth="1"/>
    <col min="8971" max="8971" width="19.88671875" style="30" customWidth="1"/>
    <col min="8972" max="9213" width="9.109375" style="30" customWidth="1"/>
    <col min="9214" max="9215" width="1.33203125" style="30" customWidth="1"/>
    <col min="9216" max="9216" width="3.5546875" style="30"/>
    <col min="9217" max="9217" width="11.88671875" style="30" customWidth="1"/>
    <col min="9218" max="9218" width="12.44140625" style="30" customWidth="1"/>
    <col min="9219" max="9219" width="9" style="30" customWidth="1"/>
    <col min="9220" max="9220" width="7.44140625" style="30" customWidth="1"/>
    <col min="9221" max="9222" width="7.5546875" style="30" customWidth="1"/>
    <col min="9223" max="9223" width="15" style="30" customWidth="1"/>
    <col min="9224" max="9224" width="9.6640625" style="30" customWidth="1"/>
    <col min="9225" max="9225" width="14.5546875" style="30" customWidth="1"/>
    <col min="9226" max="9226" width="14.44140625" style="30" customWidth="1"/>
    <col min="9227" max="9227" width="19.88671875" style="30" customWidth="1"/>
    <col min="9228" max="9469" width="9.109375" style="30" customWidth="1"/>
    <col min="9470" max="9471" width="1.33203125" style="30" customWidth="1"/>
    <col min="9472" max="9472" width="3.5546875" style="30"/>
    <col min="9473" max="9473" width="11.88671875" style="30" customWidth="1"/>
    <col min="9474" max="9474" width="12.44140625" style="30" customWidth="1"/>
    <col min="9475" max="9475" width="9" style="30" customWidth="1"/>
    <col min="9476" max="9476" width="7.44140625" style="30" customWidth="1"/>
    <col min="9477" max="9478" width="7.5546875" style="30" customWidth="1"/>
    <col min="9479" max="9479" width="15" style="30" customWidth="1"/>
    <col min="9480" max="9480" width="9.6640625" style="30" customWidth="1"/>
    <col min="9481" max="9481" width="14.5546875" style="30" customWidth="1"/>
    <col min="9482" max="9482" width="14.44140625" style="30" customWidth="1"/>
    <col min="9483" max="9483" width="19.88671875" style="30" customWidth="1"/>
    <col min="9484" max="9725" width="9.109375" style="30" customWidth="1"/>
    <col min="9726" max="9727" width="1.33203125" style="30" customWidth="1"/>
    <col min="9728" max="9728" width="3.5546875" style="30"/>
    <col min="9729" max="9729" width="11.88671875" style="30" customWidth="1"/>
    <col min="9730" max="9730" width="12.44140625" style="30" customWidth="1"/>
    <col min="9731" max="9731" width="9" style="30" customWidth="1"/>
    <col min="9732" max="9732" width="7.44140625" style="30" customWidth="1"/>
    <col min="9733" max="9734" width="7.5546875" style="30" customWidth="1"/>
    <col min="9735" max="9735" width="15" style="30" customWidth="1"/>
    <col min="9736" max="9736" width="9.6640625" style="30" customWidth="1"/>
    <col min="9737" max="9737" width="14.5546875" style="30" customWidth="1"/>
    <col min="9738" max="9738" width="14.44140625" style="30" customWidth="1"/>
    <col min="9739" max="9739" width="19.88671875" style="30" customWidth="1"/>
    <col min="9740" max="9981" width="9.109375" style="30" customWidth="1"/>
    <col min="9982" max="9983" width="1.33203125" style="30" customWidth="1"/>
    <col min="9984" max="9984" width="3.5546875" style="30"/>
    <col min="9985" max="9985" width="11.88671875" style="30" customWidth="1"/>
    <col min="9986" max="9986" width="12.44140625" style="30" customWidth="1"/>
    <col min="9987" max="9987" width="9" style="30" customWidth="1"/>
    <col min="9988" max="9988" width="7.44140625" style="30" customWidth="1"/>
    <col min="9989" max="9990" width="7.5546875" style="30" customWidth="1"/>
    <col min="9991" max="9991" width="15" style="30" customWidth="1"/>
    <col min="9992" max="9992" width="9.6640625" style="30" customWidth="1"/>
    <col min="9993" max="9993" width="14.5546875" style="30" customWidth="1"/>
    <col min="9994" max="9994" width="14.44140625" style="30" customWidth="1"/>
    <col min="9995" max="9995" width="19.88671875" style="30" customWidth="1"/>
    <col min="9996" max="10237" width="9.109375" style="30" customWidth="1"/>
    <col min="10238" max="10239" width="1.33203125" style="30" customWidth="1"/>
    <col min="10240" max="10240" width="3.5546875" style="30"/>
    <col min="10241" max="10241" width="11.88671875" style="30" customWidth="1"/>
    <col min="10242" max="10242" width="12.44140625" style="30" customWidth="1"/>
    <col min="10243" max="10243" width="9" style="30" customWidth="1"/>
    <col min="10244" max="10244" width="7.44140625" style="30" customWidth="1"/>
    <col min="10245" max="10246" width="7.5546875" style="30" customWidth="1"/>
    <col min="10247" max="10247" width="15" style="30" customWidth="1"/>
    <col min="10248" max="10248" width="9.6640625" style="30" customWidth="1"/>
    <col min="10249" max="10249" width="14.5546875" style="30" customWidth="1"/>
    <col min="10250" max="10250" width="14.44140625" style="30" customWidth="1"/>
    <col min="10251" max="10251" width="19.88671875" style="30" customWidth="1"/>
    <col min="10252" max="10493" width="9.109375" style="30" customWidth="1"/>
    <col min="10494" max="10495" width="1.33203125" style="30" customWidth="1"/>
    <col min="10496" max="10496" width="3.5546875" style="30"/>
    <col min="10497" max="10497" width="11.88671875" style="30" customWidth="1"/>
    <col min="10498" max="10498" width="12.44140625" style="30" customWidth="1"/>
    <col min="10499" max="10499" width="9" style="30" customWidth="1"/>
    <col min="10500" max="10500" width="7.44140625" style="30" customWidth="1"/>
    <col min="10501" max="10502" width="7.5546875" style="30" customWidth="1"/>
    <col min="10503" max="10503" width="15" style="30" customWidth="1"/>
    <col min="10504" max="10504" width="9.6640625" style="30" customWidth="1"/>
    <col min="10505" max="10505" width="14.5546875" style="30" customWidth="1"/>
    <col min="10506" max="10506" width="14.44140625" style="30" customWidth="1"/>
    <col min="10507" max="10507" width="19.88671875" style="30" customWidth="1"/>
    <col min="10508" max="10749" width="9.109375" style="30" customWidth="1"/>
    <col min="10750" max="10751" width="1.33203125" style="30" customWidth="1"/>
    <col min="10752" max="10752" width="3.5546875" style="30"/>
    <col min="10753" max="10753" width="11.88671875" style="30" customWidth="1"/>
    <col min="10754" max="10754" width="12.44140625" style="30" customWidth="1"/>
    <col min="10755" max="10755" width="9" style="30" customWidth="1"/>
    <col min="10756" max="10756" width="7.44140625" style="30" customWidth="1"/>
    <col min="10757" max="10758" width="7.5546875" style="30" customWidth="1"/>
    <col min="10759" max="10759" width="15" style="30" customWidth="1"/>
    <col min="10760" max="10760" width="9.6640625" style="30" customWidth="1"/>
    <col min="10761" max="10761" width="14.5546875" style="30" customWidth="1"/>
    <col min="10762" max="10762" width="14.44140625" style="30" customWidth="1"/>
    <col min="10763" max="10763" width="19.88671875" style="30" customWidth="1"/>
    <col min="10764" max="11005" width="9.109375" style="30" customWidth="1"/>
    <col min="11006" max="11007" width="1.33203125" style="30" customWidth="1"/>
    <col min="11008" max="11008" width="3.5546875" style="30"/>
    <col min="11009" max="11009" width="11.88671875" style="30" customWidth="1"/>
    <col min="11010" max="11010" width="12.44140625" style="30" customWidth="1"/>
    <col min="11011" max="11011" width="9" style="30" customWidth="1"/>
    <col min="11012" max="11012" width="7.44140625" style="30" customWidth="1"/>
    <col min="11013" max="11014" width="7.5546875" style="30" customWidth="1"/>
    <col min="11015" max="11015" width="15" style="30" customWidth="1"/>
    <col min="11016" max="11016" width="9.6640625" style="30" customWidth="1"/>
    <col min="11017" max="11017" width="14.5546875" style="30" customWidth="1"/>
    <col min="11018" max="11018" width="14.44140625" style="30" customWidth="1"/>
    <col min="11019" max="11019" width="19.88671875" style="30" customWidth="1"/>
    <col min="11020" max="11261" width="9.109375" style="30" customWidth="1"/>
    <col min="11262" max="11263" width="1.33203125" style="30" customWidth="1"/>
    <col min="11264" max="11264" width="3.5546875" style="30"/>
    <col min="11265" max="11265" width="11.88671875" style="30" customWidth="1"/>
    <col min="11266" max="11266" width="12.44140625" style="30" customWidth="1"/>
    <col min="11267" max="11267" width="9" style="30" customWidth="1"/>
    <col min="11268" max="11268" width="7.44140625" style="30" customWidth="1"/>
    <col min="11269" max="11270" width="7.5546875" style="30" customWidth="1"/>
    <col min="11271" max="11271" width="15" style="30" customWidth="1"/>
    <col min="11272" max="11272" width="9.6640625" style="30" customWidth="1"/>
    <col min="11273" max="11273" width="14.5546875" style="30" customWidth="1"/>
    <col min="11274" max="11274" width="14.44140625" style="30" customWidth="1"/>
    <col min="11275" max="11275" width="19.88671875" style="30" customWidth="1"/>
    <col min="11276" max="11517" width="9.109375" style="30" customWidth="1"/>
    <col min="11518" max="11519" width="1.33203125" style="30" customWidth="1"/>
    <col min="11520" max="11520" width="3.5546875" style="30"/>
    <col min="11521" max="11521" width="11.88671875" style="30" customWidth="1"/>
    <col min="11522" max="11522" width="12.44140625" style="30" customWidth="1"/>
    <col min="11523" max="11523" width="9" style="30" customWidth="1"/>
    <col min="11524" max="11524" width="7.44140625" style="30" customWidth="1"/>
    <col min="11525" max="11526" width="7.5546875" style="30" customWidth="1"/>
    <col min="11527" max="11527" width="15" style="30" customWidth="1"/>
    <col min="11528" max="11528" width="9.6640625" style="30" customWidth="1"/>
    <col min="11529" max="11529" width="14.5546875" style="30" customWidth="1"/>
    <col min="11530" max="11530" width="14.44140625" style="30" customWidth="1"/>
    <col min="11531" max="11531" width="19.88671875" style="30" customWidth="1"/>
    <col min="11532" max="11773" width="9.109375" style="30" customWidth="1"/>
    <col min="11774" max="11775" width="1.33203125" style="30" customWidth="1"/>
    <col min="11776" max="11776" width="3.5546875" style="30"/>
    <col min="11777" max="11777" width="11.88671875" style="30" customWidth="1"/>
    <col min="11778" max="11778" width="12.44140625" style="30" customWidth="1"/>
    <col min="11779" max="11779" width="9" style="30" customWidth="1"/>
    <col min="11780" max="11780" width="7.44140625" style="30" customWidth="1"/>
    <col min="11781" max="11782" width="7.5546875" style="30" customWidth="1"/>
    <col min="11783" max="11783" width="15" style="30" customWidth="1"/>
    <col min="11784" max="11784" width="9.6640625" style="30" customWidth="1"/>
    <col min="11785" max="11785" width="14.5546875" style="30" customWidth="1"/>
    <col min="11786" max="11786" width="14.44140625" style="30" customWidth="1"/>
    <col min="11787" max="11787" width="19.88671875" style="30" customWidth="1"/>
    <col min="11788" max="12029" width="9.109375" style="30" customWidth="1"/>
    <col min="12030" max="12031" width="1.33203125" style="30" customWidth="1"/>
    <col min="12032" max="12032" width="3.5546875" style="30"/>
    <col min="12033" max="12033" width="11.88671875" style="30" customWidth="1"/>
    <col min="12034" max="12034" width="12.44140625" style="30" customWidth="1"/>
    <col min="12035" max="12035" width="9" style="30" customWidth="1"/>
    <col min="12036" max="12036" width="7.44140625" style="30" customWidth="1"/>
    <col min="12037" max="12038" width="7.5546875" style="30" customWidth="1"/>
    <col min="12039" max="12039" width="15" style="30" customWidth="1"/>
    <col min="12040" max="12040" width="9.6640625" style="30" customWidth="1"/>
    <col min="12041" max="12041" width="14.5546875" style="30" customWidth="1"/>
    <col min="12042" max="12042" width="14.44140625" style="30" customWidth="1"/>
    <col min="12043" max="12043" width="19.88671875" style="30" customWidth="1"/>
    <col min="12044" max="12285" width="9.109375" style="30" customWidth="1"/>
    <col min="12286" max="12287" width="1.33203125" style="30" customWidth="1"/>
    <col min="12288" max="12288" width="3.5546875" style="30"/>
    <col min="12289" max="12289" width="11.88671875" style="30" customWidth="1"/>
    <col min="12290" max="12290" width="12.44140625" style="30" customWidth="1"/>
    <col min="12291" max="12291" width="9" style="30" customWidth="1"/>
    <col min="12292" max="12292" width="7.44140625" style="30" customWidth="1"/>
    <col min="12293" max="12294" width="7.5546875" style="30" customWidth="1"/>
    <col min="12295" max="12295" width="15" style="30" customWidth="1"/>
    <col min="12296" max="12296" width="9.6640625" style="30" customWidth="1"/>
    <col min="12297" max="12297" width="14.5546875" style="30" customWidth="1"/>
    <col min="12298" max="12298" width="14.44140625" style="30" customWidth="1"/>
    <col min="12299" max="12299" width="19.88671875" style="30" customWidth="1"/>
    <col min="12300" max="12541" width="9.109375" style="30" customWidth="1"/>
    <col min="12542" max="12543" width="1.33203125" style="30" customWidth="1"/>
    <col min="12544" max="12544" width="3.5546875" style="30"/>
    <col min="12545" max="12545" width="11.88671875" style="30" customWidth="1"/>
    <col min="12546" max="12546" width="12.44140625" style="30" customWidth="1"/>
    <col min="12547" max="12547" width="9" style="30" customWidth="1"/>
    <col min="12548" max="12548" width="7.44140625" style="30" customWidth="1"/>
    <col min="12549" max="12550" width="7.5546875" style="30" customWidth="1"/>
    <col min="12551" max="12551" width="15" style="30" customWidth="1"/>
    <col min="12552" max="12552" width="9.6640625" style="30" customWidth="1"/>
    <col min="12553" max="12553" width="14.5546875" style="30" customWidth="1"/>
    <col min="12554" max="12554" width="14.44140625" style="30" customWidth="1"/>
    <col min="12555" max="12555" width="19.88671875" style="30" customWidth="1"/>
    <col min="12556" max="12797" width="9.109375" style="30" customWidth="1"/>
    <col min="12798" max="12799" width="1.33203125" style="30" customWidth="1"/>
    <col min="12800" max="12800" width="3.5546875" style="30"/>
    <col min="12801" max="12801" width="11.88671875" style="30" customWidth="1"/>
    <col min="12802" max="12802" width="12.44140625" style="30" customWidth="1"/>
    <col min="12803" max="12803" width="9" style="30" customWidth="1"/>
    <col min="12804" max="12804" width="7.44140625" style="30" customWidth="1"/>
    <col min="12805" max="12806" width="7.5546875" style="30" customWidth="1"/>
    <col min="12807" max="12807" width="15" style="30" customWidth="1"/>
    <col min="12808" max="12808" width="9.6640625" style="30" customWidth="1"/>
    <col min="12809" max="12809" width="14.5546875" style="30" customWidth="1"/>
    <col min="12810" max="12810" width="14.44140625" style="30" customWidth="1"/>
    <col min="12811" max="12811" width="19.88671875" style="30" customWidth="1"/>
    <col min="12812" max="13053" width="9.109375" style="30" customWidth="1"/>
    <col min="13054" max="13055" width="1.33203125" style="30" customWidth="1"/>
    <col min="13056" max="13056" width="3.5546875" style="30"/>
    <col min="13057" max="13057" width="11.88671875" style="30" customWidth="1"/>
    <col min="13058" max="13058" width="12.44140625" style="30" customWidth="1"/>
    <col min="13059" max="13059" width="9" style="30" customWidth="1"/>
    <col min="13060" max="13060" width="7.44140625" style="30" customWidth="1"/>
    <col min="13061" max="13062" width="7.5546875" style="30" customWidth="1"/>
    <col min="13063" max="13063" width="15" style="30" customWidth="1"/>
    <col min="13064" max="13064" width="9.6640625" style="30" customWidth="1"/>
    <col min="13065" max="13065" width="14.5546875" style="30" customWidth="1"/>
    <col min="13066" max="13066" width="14.44140625" style="30" customWidth="1"/>
    <col min="13067" max="13067" width="19.88671875" style="30" customWidth="1"/>
    <col min="13068" max="13309" width="9.109375" style="30" customWidth="1"/>
    <col min="13310" max="13311" width="1.33203125" style="30" customWidth="1"/>
    <col min="13312" max="13312" width="3.5546875" style="30"/>
    <col min="13313" max="13313" width="11.88671875" style="30" customWidth="1"/>
    <col min="13314" max="13314" width="12.44140625" style="30" customWidth="1"/>
    <col min="13315" max="13315" width="9" style="30" customWidth="1"/>
    <col min="13316" max="13316" width="7.44140625" style="30" customWidth="1"/>
    <col min="13317" max="13318" width="7.5546875" style="30" customWidth="1"/>
    <col min="13319" max="13319" width="15" style="30" customWidth="1"/>
    <col min="13320" max="13320" width="9.6640625" style="30" customWidth="1"/>
    <col min="13321" max="13321" width="14.5546875" style="30" customWidth="1"/>
    <col min="13322" max="13322" width="14.44140625" style="30" customWidth="1"/>
    <col min="13323" max="13323" width="19.88671875" style="30" customWidth="1"/>
    <col min="13324" max="13565" width="9.109375" style="30" customWidth="1"/>
    <col min="13566" max="13567" width="1.33203125" style="30" customWidth="1"/>
    <col min="13568" max="13568" width="3.5546875" style="30"/>
    <col min="13569" max="13569" width="11.88671875" style="30" customWidth="1"/>
    <col min="13570" max="13570" width="12.44140625" style="30" customWidth="1"/>
    <col min="13571" max="13571" width="9" style="30" customWidth="1"/>
    <col min="13572" max="13572" width="7.44140625" style="30" customWidth="1"/>
    <col min="13573" max="13574" width="7.5546875" style="30" customWidth="1"/>
    <col min="13575" max="13575" width="15" style="30" customWidth="1"/>
    <col min="13576" max="13576" width="9.6640625" style="30" customWidth="1"/>
    <col min="13577" max="13577" width="14.5546875" style="30" customWidth="1"/>
    <col min="13578" max="13578" width="14.44140625" style="30" customWidth="1"/>
    <col min="13579" max="13579" width="19.88671875" style="30" customWidth="1"/>
    <col min="13580" max="13821" width="9.109375" style="30" customWidth="1"/>
    <col min="13822" max="13823" width="1.33203125" style="30" customWidth="1"/>
    <col min="13824" max="13824" width="3.5546875" style="30"/>
    <col min="13825" max="13825" width="11.88671875" style="30" customWidth="1"/>
    <col min="13826" max="13826" width="12.44140625" style="30" customWidth="1"/>
    <col min="13827" max="13827" width="9" style="30" customWidth="1"/>
    <col min="13828" max="13828" width="7.44140625" style="30" customWidth="1"/>
    <col min="13829" max="13830" width="7.5546875" style="30" customWidth="1"/>
    <col min="13831" max="13831" width="15" style="30" customWidth="1"/>
    <col min="13832" max="13832" width="9.6640625" style="30" customWidth="1"/>
    <col min="13833" max="13833" width="14.5546875" style="30" customWidth="1"/>
    <col min="13834" max="13834" width="14.44140625" style="30" customWidth="1"/>
    <col min="13835" max="13835" width="19.88671875" style="30" customWidth="1"/>
    <col min="13836" max="14077" width="9.109375" style="30" customWidth="1"/>
    <col min="14078" max="14079" width="1.33203125" style="30" customWidth="1"/>
    <col min="14080" max="14080" width="3.5546875" style="30"/>
    <col min="14081" max="14081" width="11.88671875" style="30" customWidth="1"/>
    <col min="14082" max="14082" width="12.44140625" style="30" customWidth="1"/>
    <col min="14083" max="14083" width="9" style="30" customWidth="1"/>
    <col min="14084" max="14084" width="7.44140625" style="30" customWidth="1"/>
    <col min="14085" max="14086" width="7.5546875" style="30" customWidth="1"/>
    <col min="14087" max="14087" width="15" style="30" customWidth="1"/>
    <col min="14088" max="14088" width="9.6640625" style="30" customWidth="1"/>
    <col min="14089" max="14089" width="14.5546875" style="30" customWidth="1"/>
    <col min="14090" max="14090" width="14.44140625" style="30" customWidth="1"/>
    <col min="14091" max="14091" width="19.88671875" style="30" customWidth="1"/>
    <col min="14092" max="14333" width="9.109375" style="30" customWidth="1"/>
    <col min="14334" max="14335" width="1.33203125" style="30" customWidth="1"/>
    <col min="14336" max="14336" width="3.5546875" style="30"/>
    <col min="14337" max="14337" width="11.88671875" style="30" customWidth="1"/>
    <col min="14338" max="14338" width="12.44140625" style="30" customWidth="1"/>
    <col min="14339" max="14339" width="9" style="30" customWidth="1"/>
    <col min="14340" max="14340" width="7.44140625" style="30" customWidth="1"/>
    <col min="14341" max="14342" width="7.5546875" style="30" customWidth="1"/>
    <col min="14343" max="14343" width="15" style="30" customWidth="1"/>
    <col min="14344" max="14344" width="9.6640625" style="30" customWidth="1"/>
    <col min="14345" max="14345" width="14.5546875" style="30" customWidth="1"/>
    <col min="14346" max="14346" width="14.44140625" style="30" customWidth="1"/>
    <col min="14347" max="14347" width="19.88671875" style="30" customWidth="1"/>
    <col min="14348" max="14589" width="9.109375" style="30" customWidth="1"/>
    <col min="14590" max="14591" width="1.33203125" style="30" customWidth="1"/>
    <col min="14592" max="14592" width="3.5546875" style="30"/>
    <col min="14593" max="14593" width="11.88671875" style="30" customWidth="1"/>
    <col min="14594" max="14594" width="12.44140625" style="30" customWidth="1"/>
    <col min="14595" max="14595" width="9" style="30" customWidth="1"/>
    <col min="14596" max="14596" width="7.44140625" style="30" customWidth="1"/>
    <col min="14597" max="14598" width="7.5546875" style="30" customWidth="1"/>
    <col min="14599" max="14599" width="15" style="30" customWidth="1"/>
    <col min="14600" max="14600" width="9.6640625" style="30" customWidth="1"/>
    <col min="14601" max="14601" width="14.5546875" style="30" customWidth="1"/>
    <col min="14602" max="14602" width="14.44140625" style="30" customWidth="1"/>
    <col min="14603" max="14603" width="19.88671875" style="30" customWidth="1"/>
    <col min="14604" max="14845" width="9.109375" style="30" customWidth="1"/>
    <col min="14846" max="14847" width="1.33203125" style="30" customWidth="1"/>
    <col min="14848" max="14848" width="3.5546875" style="30"/>
    <col min="14849" max="14849" width="11.88671875" style="30" customWidth="1"/>
    <col min="14850" max="14850" width="12.44140625" style="30" customWidth="1"/>
    <col min="14851" max="14851" width="9" style="30" customWidth="1"/>
    <col min="14852" max="14852" width="7.44140625" style="30" customWidth="1"/>
    <col min="14853" max="14854" width="7.5546875" style="30" customWidth="1"/>
    <col min="14855" max="14855" width="15" style="30" customWidth="1"/>
    <col min="14856" max="14856" width="9.6640625" style="30" customWidth="1"/>
    <col min="14857" max="14857" width="14.5546875" style="30" customWidth="1"/>
    <col min="14858" max="14858" width="14.44140625" style="30" customWidth="1"/>
    <col min="14859" max="14859" width="19.88671875" style="30" customWidth="1"/>
    <col min="14860" max="15101" width="9.109375" style="30" customWidth="1"/>
    <col min="15102" max="15103" width="1.33203125" style="30" customWidth="1"/>
    <col min="15104" max="15104" width="3.5546875" style="30"/>
    <col min="15105" max="15105" width="11.88671875" style="30" customWidth="1"/>
    <col min="15106" max="15106" width="12.44140625" style="30" customWidth="1"/>
    <col min="15107" max="15107" width="9" style="30" customWidth="1"/>
    <col min="15108" max="15108" width="7.44140625" style="30" customWidth="1"/>
    <col min="15109" max="15110" width="7.5546875" style="30" customWidth="1"/>
    <col min="15111" max="15111" width="15" style="30" customWidth="1"/>
    <col min="15112" max="15112" width="9.6640625" style="30" customWidth="1"/>
    <col min="15113" max="15113" width="14.5546875" style="30" customWidth="1"/>
    <col min="15114" max="15114" width="14.44140625" style="30" customWidth="1"/>
    <col min="15115" max="15115" width="19.88671875" style="30" customWidth="1"/>
    <col min="15116" max="15357" width="9.109375" style="30" customWidth="1"/>
    <col min="15358" max="15359" width="1.33203125" style="30" customWidth="1"/>
    <col min="15360" max="15360" width="3.5546875" style="30"/>
    <col min="15361" max="15361" width="11.88671875" style="30" customWidth="1"/>
    <col min="15362" max="15362" width="12.44140625" style="30" customWidth="1"/>
    <col min="15363" max="15363" width="9" style="30" customWidth="1"/>
    <col min="15364" max="15364" width="7.44140625" style="30" customWidth="1"/>
    <col min="15365" max="15366" width="7.5546875" style="30" customWidth="1"/>
    <col min="15367" max="15367" width="15" style="30" customWidth="1"/>
    <col min="15368" max="15368" width="9.6640625" style="30" customWidth="1"/>
    <col min="15369" max="15369" width="14.5546875" style="30" customWidth="1"/>
    <col min="15370" max="15370" width="14.44140625" style="30" customWidth="1"/>
    <col min="15371" max="15371" width="19.88671875" style="30" customWidth="1"/>
    <col min="15372" max="15613" width="9.109375" style="30" customWidth="1"/>
    <col min="15614" max="15615" width="1.33203125" style="30" customWidth="1"/>
    <col min="15616" max="15616" width="3.5546875" style="30"/>
    <col min="15617" max="15617" width="11.88671875" style="30" customWidth="1"/>
    <col min="15618" max="15618" width="12.44140625" style="30" customWidth="1"/>
    <col min="15619" max="15619" width="9" style="30" customWidth="1"/>
    <col min="15620" max="15620" width="7.44140625" style="30" customWidth="1"/>
    <col min="15621" max="15622" width="7.5546875" style="30" customWidth="1"/>
    <col min="15623" max="15623" width="15" style="30" customWidth="1"/>
    <col min="15624" max="15624" width="9.6640625" style="30" customWidth="1"/>
    <col min="15625" max="15625" width="14.5546875" style="30" customWidth="1"/>
    <col min="15626" max="15626" width="14.44140625" style="30" customWidth="1"/>
    <col min="15627" max="15627" width="19.88671875" style="30" customWidth="1"/>
    <col min="15628" max="15869" width="9.109375" style="30" customWidth="1"/>
    <col min="15870" max="15871" width="1.33203125" style="30" customWidth="1"/>
    <col min="15872" max="15872" width="3.5546875" style="30"/>
    <col min="15873" max="15873" width="11.88671875" style="30" customWidth="1"/>
    <col min="15874" max="15874" width="12.44140625" style="30" customWidth="1"/>
    <col min="15875" max="15875" width="9" style="30" customWidth="1"/>
    <col min="15876" max="15876" width="7.44140625" style="30" customWidth="1"/>
    <col min="15877" max="15878" width="7.5546875" style="30" customWidth="1"/>
    <col min="15879" max="15879" width="15" style="30" customWidth="1"/>
    <col min="15880" max="15880" width="9.6640625" style="30" customWidth="1"/>
    <col min="15881" max="15881" width="14.5546875" style="30" customWidth="1"/>
    <col min="15882" max="15882" width="14.44140625" style="30" customWidth="1"/>
    <col min="15883" max="15883" width="19.88671875" style="30" customWidth="1"/>
    <col min="15884" max="16125" width="9.109375" style="30" customWidth="1"/>
    <col min="16126" max="16127" width="1.33203125" style="30" customWidth="1"/>
    <col min="16128" max="16128" width="3.5546875" style="30"/>
    <col min="16129" max="16129" width="11.88671875" style="30" customWidth="1"/>
    <col min="16130" max="16130" width="12.44140625" style="30" customWidth="1"/>
    <col min="16131" max="16131" width="9" style="30" customWidth="1"/>
    <col min="16132" max="16132" width="7.44140625" style="30" customWidth="1"/>
    <col min="16133" max="16134" width="7.5546875" style="30" customWidth="1"/>
    <col min="16135" max="16135" width="15" style="30" customWidth="1"/>
    <col min="16136" max="16136" width="9.6640625" style="30" customWidth="1"/>
    <col min="16137" max="16137" width="14.5546875" style="30" customWidth="1"/>
    <col min="16138" max="16138" width="14.44140625" style="30" customWidth="1"/>
    <col min="16139" max="16139" width="19.88671875" style="30" customWidth="1"/>
    <col min="16140" max="16381" width="9.109375" style="30" customWidth="1"/>
    <col min="16382" max="16383" width="1.33203125" style="30" customWidth="1"/>
    <col min="16384" max="16384" width="3.5546875" style="30"/>
  </cols>
  <sheetData>
    <row r="1" spans="1:256">
      <c r="A1" s="26"/>
      <c r="B1" s="27"/>
      <c r="C1" s="28"/>
      <c r="D1" s="28"/>
      <c r="E1" s="28"/>
      <c r="F1" s="28"/>
      <c r="G1" s="28"/>
      <c r="H1" s="28"/>
      <c r="I1" s="28"/>
      <c r="J1" s="28"/>
      <c r="K1" s="29"/>
    </row>
    <row r="2" spans="1:256" ht="15">
      <c r="A2" s="31"/>
      <c r="B2" s="32" t="s">
        <v>57</v>
      </c>
      <c r="C2" s="33"/>
      <c r="D2" s="33"/>
      <c r="E2" s="33"/>
      <c r="F2" s="33"/>
      <c r="G2" s="33"/>
      <c r="H2" s="33"/>
      <c r="K2" s="34"/>
    </row>
    <row r="3" spans="1:256" customFormat="1" ht="15.6">
      <c r="A3" s="31"/>
      <c r="B3" s="32"/>
      <c r="C3" s="33"/>
      <c r="D3" s="33"/>
      <c r="E3" s="33"/>
      <c r="F3" s="33"/>
      <c r="G3" s="33"/>
      <c r="H3" s="33"/>
      <c r="I3" s="33"/>
      <c r="J3" s="33"/>
      <c r="K3" s="34"/>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customFormat="1" ht="15.6">
      <c r="A4" s="31"/>
      <c r="B4" s="32" t="s">
        <v>58</v>
      </c>
      <c r="C4" s="33"/>
      <c r="D4" s="33"/>
      <c r="E4" s="33"/>
      <c r="F4" s="33"/>
      <c r="G4" s="33"/>
      <c r="H4" s="33"/>
      <c r="I4" s="33"/>
      <c r="J4" s="33"/>
      <c r="K4" s="34"/>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c r="A5" s="31"/>
      <c r="B5" s="35"/>
      <c r="C5" s="33"/>
      <c r="D5" s="33"/>
      <c r="E5" s="33"/>
      <c r="F5" s="33"/>
      <c r="G5" s="33"/>
      <c r="H5" s="33"/>
      <c r="K5" s="34"/>
    </row>
    <row r="6" spans="1:256">
      <c r="A6" s="36"/>
      <c r="B6" s="37" t="s">
        <v>59</v>
      </c>
      <c r="C6" s="33"/>
      <c r="D6" s="33"/>
      <c r="E6" s="33"/>
      <c r="F6" s="33"/>
      <c r="G6" s="33"/>
      <c r="H6" s="33"/>
      <c r="K6" s="34"/>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c r="A7" s="31"/>
      <c r="B7" s="35"/>
      <c r="C7" s="33"/>
      <c r="D7" s="33"/>
      <c r="E7" s="33"/>
      <c r="F7" s="33"/>
      <c r="G7" s="33"/>
      <c r="H7" s="33"/>
      <c r="K7" s="34"/>
    </row>
    <row r="8" spans="1:256">
      <c r="A8" s="31">
        <v>1</v>
      </c>
      <c r="B8" s="35" t="s">
        <v>60</v>
      </c>
      <c r="C8" s="33"/>
      <c r="D8" s="33"/>
      <c r="E8" s="33"/>
      <c r="F8" s="33"/>
      <c r="G8" s="33"/>
      <c r="H8" s="33"/>
      <c r="K8" s="34"/>
    </row>
    <row r="9" spans="1:256">
      <c r="A9" s="31"/>
      <c r="B9" s="35" t="s">
        <v>61</v>
      </c>
      <c r="C9" s="33"/>
      <c r="D9" s="33"/>
      <c r="E9" s="33"/>
      <c r="F9" s="33"/>
      <c r="G9" s="33"/>
      <c r="H9" s="33"/>
      <c r="K9" s="34"/>
    </row>
    <row r="10" spans="1:256">
      <c r="A10" s="31"/>
      <c r="B10" s="35" t="s">
        <v>62</v>
      </c>
      <c r="C10" s="33"/>
      <c r="D10" s="33"/>
      <c r="E10" s="33"/>
      <c r="F10" s="33"/>
      <c r="G10" s="33"/>
      <c r="H10" s="33"/>
      <c r="K10" s="34"/>
    </row>
    <row r="11" spans="1:256">
      <c r="A11" s="31"/>
      <c r="B11" s="35" t="s">
        <v>63</v>
      </c>
      <c r="C11" s="33"/>
      <c r="D11" s="33"/>
      <c r="E11" s="33"/>
      <c r="F11" s="33"/>
      <c r="G11" s="33"/>
      <c r="H11" s="33"/>
      <c r="K11" s="34"/>
    </row>
    <row r="12" spans="1:256">
      <c r="A12" s="31"/>
      <c r="B12" s="35" t="s">
        <v>64</v>
      </c>
      <c r="C12" s="33"/>
      <c r="D12" s="33"/>
      <c r="E12" s="33"/>
      <c r="F12" s="33"/>
      <c r="G12" s="33"/>
      <c r="H12" s="33"/>
      <c r="K12" s="34"/>
    </row>
    <row r="13" spans="1:256">
      <c r="A13" s="31"/>
      <c r="B13" s="35" t="s">
        <v>65</v>
      </c>
      <c r="C13" s="33"/>
      <c r="D13" s="33"/>
      <c r="E13" s="33"/>
      <c r="F13" s="33"/>
      <c r="G13" s="33"/>
      <c r="H13" s="33"/>
      <c r="K13" s="34"/>
    </row>
    <row r="14" spans="1:256">
      <c r="A14" s="31"/>
      <c r="B14" s="35"/>
      <c r="C14" s="33"/>
      <c r="D14" s="33"/>
      <c r="E14" s="33"/>
      <c r="F14" s="33"/>
      <c r="G14" s="33"/>
      <c r="H14" s="33"/>
      <c r="K14" s="34"/>
    </row>
    <row r="15" spans="1:256">
      <c r="A15" s="31">
        <v>2</v>
      </c>
      <c r="B15" s="35" t="s">
        <v>66</v>
      </c>
      <c r="C15" s="33"/>
      <c r="D15" s="33"/>
      <c r="E15" s="33"/>
      <c r="F15" s="33"/>
      <c r="G15" s="33"/>
      <c r="H15" s="33"/>
      <c r="K15" s="34"/>
    </row>
    <row r="16" spans="1:256">
      <c r="A16" s="31"/>
      <c r="B16" s="35" t="s">
        <v>67</v>
      </c>
      <c r="C16" s="33"/>
      <c r="D16" s="33"/>
      <c r="E16" s="33"/>
      <c r="F16" s="33"/>
      <c r="G16" s="33"/>
      <c r="H16" s="33"/>
      <c r="K16" s="34"/>
    </row>
    <row r="17" spans="1:11">
      <c r="A17" s="31"/>
      <c r="B17" s="35" t="s">
        <v>68</v>
      </c>
      <c r="C17" s="33"/>
      <c r="D17" s="33"/>
      <c r="E17" s="33"/>
      <c r="F17" s="33"/>
      <c r="G17" s="33"/>
      <c r="H17" s="33"/>
      <c r="K17" s="34"/>
    </row>
    <row r="18" spans="1:11">
      <c r="A18" s="31"/>
      <c r="B18" s="35"/>
      <c r="C18" s="33"/>
      <c r="D18" s="33"/>
      <c r="E18" s="33"/>
      <c r="F18" s="33"/>
      <c r="G18" s="33"/>
      <c r="H18" s="33"/>
      <c r="K18" s="34"/>
    </row>
    <row r="19" spans="1:11">
      <c r="A19" s="31">
        <v>3</v>
      </c>
      <c r="B19" s="35" t="s">
        <v>69</v>
      </c>
      <c r="C19" s="33"/>
      <c r="D19" s="33"/>
      <c r="E19" s="33"/>
      <c r="F19" s="33"/>
      <c r="G19" s="33"/>
      <c r="H19" s="33"/>
      <c r="K19" s="34"/>
    </row>
    <row r="20" spans="1:11">
      <c r="A20" s="31"/>
      <c r="B20" s="35" t="s">
        <v>70</v>
      </c>
      <c r="C20" s="33"/>
      <c r="D20" s="33"/>
      <c r="E20" s="33"/>
      <c r="F20" s="33"/>
      <c r="G20" s="33"/>
      <c r="H20" s="33"/>
      <c r="K20" s="34"/>
    </row>
    <row r="21" spans="1:11">
      <c r="A21" s="31"/>
      <c r="B21" s="35" t="s">
        <v>71</v>
      </c>
      <c r="C21" s="33"/>
      <c r="D21" s="33"/>
      <c r="E21" s="33"/>
      <c r="F21" s="33"/>
      <c r="G21" s="33"/>
      <c r="H21" s="33"/>
      <c r="K21" s="34"/>
    </row>
    <row r="22" spans="1:11">
      <c r="A22" s="31"/>
      <c r="B22" s="35"/>
      <c r="C22" s="33"/>
      <c r="D22" s="33"/>
      <c r="E22" s="33"/>
      <c r="F22" s="33"/>
      <c r="G22" s="33"/>
      <c r="H22" s="33"/>
      <c r="K22" s="34"/>
    </row>
    <row r="23" spans="1:11">
      <c r="A23" s="31">
        <v>4</v>
      </c>
      <c r="B23" s="35" t="s">
        <v>72</v>
      </c>
      <c r="C23" s="33"/>
      <c r="D23" s="33"/>
      <c r="E23" s="33"/>
      <c r="F23" s="33"/>
      <c r="G23" s="33"/>
      <c r="H23" s="33"/>
      <c r="K23" s="34"/>
    </row>
    <row r="24" spans="1:11">
      <c r="A24" s="31"/>
      <c r="B24" s="35" t="s">
        <v>73</v>
      </c>
      <c r="C24" s="33"/>
      <c r="D24" s="33"/>
      <c r="E24" s="33"/>
      <c r="F24" s="33"/>
      <c r="G24" s="33"/>
      <c r="H24" s="33"/>
      <c r="K24" s="34"/>
    </row>
    <row r="25" spans="1:11">
      <c r="A25" s="31"/>
      <c r="B25" s="35" t="s">
        <v>74</v>
      </c>
      <c r="C25" s="33"/>
      <c r="D25" s="33"/>
      <c r="E25" s="33"/>
      <c r="F25" s="33"/>
      <c r="G25" s="33"/>
      <c r="H25" s="33"/>
      <c r="K25" s="34"/>
    </row>
    <row r="26" spans="1:11">
      <c r="A26" s="31"/>
      <c r="B26" s="35"/>
      <c r="C26" s="33"/>
      <c r="D26" s="33"/>
      <c r="E26" s="33"/>
      <c r="F26" s="33"/>
      <c r="G26" s="33"/>
      <c r="H26" s="33"/>
      <c r="K26" s="34"/>
    </row>
    <row r="27" spans="1:11">
      <c r="A27" s="31">
        <v>5</v>
      </c>
      <c r="B27" s="35" t="s">
        <v>75</v>
      </c>
      <c r="C27" s="33"/>
      <c r="D27" s="33"/>
      <c r="E27" s="33"/>
      <c r="F27" s="33"/>
      <c r="G27" s="33"/>
      <c r="H27" s="33"/>
      <c r="K27" s="34"/>
    </row>
    <row r="28" spans="1:11">
      <c r="A28" s="31"/>
      <c r="B28" s="35" t="s">
        <v>76</v>
      </c>
      <c r="C28" s="33"/>
      <c r="D28" s="33"/>
      <c r="E28" s="33"/>
      <c r="F28" s="33"/>
      <c r="G28" s="33"/>
      <c r="H28" s="33"/>
      <c r="K28" s="34"/>
    </row>
    <row r="29" spans="1:11">
      <c r="A29" s="31"/>
      <c r="B29" s="35" t="s">
        <v>77</v>
      </c>
      <c r="C29" s="33"/>
      <c r="D29" s="33"/>
      <c r="E29" s="33"/>
      <c r="F29" s="33"/>
      <c r="G29" s="33"/>
      <c r="H29" s="33"/>
      <c r="K29" s="34"/>
    </row>
    <row r="30" spans="1:11">
      <c r="A30" s="31"/>
      <c r="B30" s="35"/>
      <c r="C30" s="33"/>
      <c r="D30" s="33"/>
      <c r="E30" s="33"/>
      <c r="F30" s="33"/>
      <c r="G30" s="33"/>
      <c r="H30" s="33"/>
      <c r="K30" s="34"/>
    </row>
    <row r="31" spans="1:11">
      <c r="A31" s="31">
        <v>6</v>
      </c>
      <c r="B31" s="35" t="s">
        <v>78</v>
      </c>
      <c r="C31" s="33"/>
      <c r="D31" s="33"/>
      <c r="E31" s="33"/>
      <c r="F31" s="33"/>
      <c r="G31" s="33"/>
      <c r="H31" s="33"/>
      <c r="K31" s="34"/>
    </row>
    <row r="32" spans="1:11">
      <c r="A32" s="31"/>
      <c r="B32" s="35" t="s">
        <v>79</v>
      </c>
      <c r="C32" s="33"/>
      <c r="D32" s="33"/>
      <c r="E32" s="33"/>
      <c r="F32" s="33"/>
      <c r="G32" s="33"/>
      <c r="H32" s="33"/>
      <c r="K32" s="34"/>
    </row>
    <row r="33" spans="1:11">
      <c r="A33" s="31"/>
      <c r="B33" s="35" t="s">
        <v>80</v>
      </c>
      <c r="C33" s="33"/>
      <c r="D33" s="33"/>
      <c r="E33" s="33"/>
      <c r="F33" s="33"/>
      <c r="G33" s="33"/>
      <c r="H33" s="33"/>
      <c r="K33" s="34"/>
    </row>
    <row r="34" spans="1:11">
      <c r="A34" s="31"/>
      <c r="B34" s="35"/>
      <c r="C34" s="33"/>
      <c r="D34" s="33"/>
      <c r="E34" s="33"/>
      <c r="F34" s="33"/>
      <c r="G34" s="33"/>
      <c r="H34" s="33"/>
      <c r="K34" s="34"/>
    </row>
    <row r="35" spans="1:11">
      <c r="A35" s="31">
        <v>7</v>
      </c>
      <c r="B35" s="35" t="s">
        <v>81</v>
      </c>
      <c r="C35" s="33"/>
      <c r="D35" s="33"/>
      <c r="E35" s="33"/>
      <c r="F35" s="33"/>
      <c r="G35" s="33"/>
      <c r="H35" s="33"/>
      <c r="K35" s="34"/>
    </row>
    <row r="36" spans="1:11">
      <c r="A36" s="31"/>
      <c r="B36" s="35"/>
      <c r="C36" s="33"/>
      <c r="D36" s="33"/>
      <c r="E36" s="33"/>
      <c r="F36" s="33"/>
      <c r="G36" s="33"/>
      <c r="H36" s="33"/>
      <c r="K36" s="34"/>
    </row>
    <row r="37" spans="1:11">
      <c r="A37" s="31">
        <v>8</v>
      </c>
      <c r="B37" s="35" t="s">
        <v>82</v>
      </c>
      <c r="C37" s="33"/>
      <c r="D37" s="33"/>
      <c r="E37" s="33"/>
      <c r="F37" s="33"/>
      <c r="G37" s="33"/>
      <c r="H37" s="33"/>
      <c r="K37" s="34"/>
    </row>
    <row r="38" spans="1:11">
      <c r="A38" s="31"/>
      <c r="B38" s="35" t="s">
        <v>83</v>
      </c>
      <c r="C38" s="33"/>
      <c r="D38" s="33"/>
      <c r="E38" s="33"/>
      <c r="F38" s="33"/>
      <c r="G38" s="33"/>
      <c r="H38" s="33"/>
      <c r="K38" s="34"/>
    </row>
    <row r="39" spans="1:11">
      <c r="A39" s="31"/>
      <c r="B39" s="35"/>
      <c r="C39" s="33"/>
      <c r="D39" s="33"/>
      <c r="E39" s="33"/>
      <c r="F39" s="33"/>
      <c r="G39" s="33"/>
      <c r="H39" s="33"/>
      <c r="K39" s="34"/>
    </row>
    <row r="40" spans="1:11">
      <c r="A40" s="31">
        <v>9</v>
      </c>
      <c r="B40" s="35" t="s">
        <v>84</v>
      </c>
      <c r="C40" s="33"/>
      <c r="D40" s="33"/>
      <c r="E40" s="33"/>
      <c r="F40" s="33"/>
      <c r="G40" s="33"/>
      <c r="H40" s="33"/>
      <c r="K40" s="34"/>
    </row>
    <row r="41" spans="1:11">
      <c r="A41" s="31"/>
      <c r="B41" s="35" t="s">
        <v>85</v>
      </c>
      <c r="C41" s="33"/>
      <c r="D41" s="33"/>
      <c r="E41" s="33"/>
      <c r="F41" s="33"/>
      <c r="G41" s="33"/>
      <c r="H41" s="33"/>
      <c r="K41" s="34"/>
    </row>
    <row r="42" spans="1:11">
      <c r="A42" s="31"/>
      <c r="B42" s="35" t="s">
        <v>86</v>
      </c>
      <c r="C42" s="33"/>
      <c r="D42" s="33"/>
      <c r="E42" s="33"/>
      <c r="F42" s="33"/>
      <c r="G42" s="33"/>
      <c r="H42" s="33"/>
      <c r="K42" s="34"/>
    </row>
    <row r="43" spans="1:11">
      <c r="A43" s="31"/>
      <c r="B43" s="35"/>
      <c r="C43" s="33"/>
      <c r="D43" s="33"/>
      <c r="E43" s="33"/>
      <c r="F43" s="33"/>
      <c r="G43" s="33"/>
      <c r="H43" s="33"/>
      <c r="K43" s="34"/>
    </row>
    <row r="44" spans="1:11">
      <c r="A44" s="31">
        <v>10</v>
      </c>
      <c r="B44" s="35" t="s">
        <v>87</v>
      </c>
      <c r="C44" s="33"/>
      <c r="D44" s="33"/>
      <c r="E44" s="33"/>
      <c r="F44" s="33"/>
      <c r="G44" s="33"/>
      <c r="H44" s="33"/>
      <c r="K44" s="34"/>
    </row>
    <row r="45" spans="1:11">
      <c r="A45" s="31"/>
      <c r="B45" s="35"/>
      <c r="C45" s="33"/>
      <c r="D45" s="33"/>
      <c r="E45" s="33"/>
      <c r="F45" s="33"/>
      <c r="G45" s="33"/>
      <c r="H45" s="33"/>
      <c r="K45" s="34"/>
    </row>
    <row r="46" spans="1:11">
      <c r="A46" s="31">
        <v>11</v>
      </c>
      <c r="B46" s="35" t="s">
        <v>88</v>
      </c>
      <c r="C46" s="33"/>
      <c r="D46" s="33"/>
      <c r="E46" s="33"/>
      <c r="F46" s="33"/>
      <c r="G46" s="33"/>
      <c r="H46" s="33"/>
      <c r="K46" s="34"/>
    </row>
    <row r="47" spans="1:11">
      <c r="A47" s="31"/>
      <c r="B47" s="35"/>
      <c r="C47" s="33"/>
      <c r="D47" s="33"/>
      <c r="E47" s="33"/>
      <c r="F47" s="33"/>
      <c r="G47" s="33"/>
      <c r="H47" s="33"/>
      <c r="K47" s="34"/>
    </row>
    <row r="48" spans="1:11">
      <c r="A48" s="26"/>
      <c r="B48" s="27"/>
      <c r="C48" s="28"/>
      <c r="D48" s="28"/>
      <c r="E48" s="28"/>
      <c r="F48" s="28"/>
      <c r="G48" s="28"/>
      <c r="H48" s="28"/>
      <c r="I48" s="28"/>
      <c r="J48" s="28"/>
      <c r="K48" s="29"/>
    </row>
    <row r="49" spans="1:11">
      <c r="A49" s="31"/>
      <c r="B49" s="35"/>
      <c r="C49" s="33"/>
      <c r="D49" s="33"/>
      <c r="E49" s="33"/>
      <c r="F49" s="33"/>
      <c r="G49" s="33"/>
      <c r="H49" s="33"/>
      <c r="K49" s="34"/>
    </row>
    <row r="50" spans="1:11">
      <c r="A50" s="31"/>
      <c r="B50" s="35"/>
      <c r="C50" s="33"/>
      <c r="D50" s="33"/>
      <c r="E50" s="33"/>
      <c r="F50" s="33"/>
      <c r="G50" s="33"/>
      <c r="H50" s="33"/>
      <c r="K50" s="34"/>
    </row>
    <row r="51" spans="1:11">
      <c r="A51" s="31"/>
      <c r="B51" s="37" t="s">
        <v>89</v>
      </c>
      <c r="C51" s="35"/>
      <c r="D51" s="39"/>
      <c r="E51" s="39"/>
      <c r="F51" s="39"/>
      <c r="G51" s="39"/>
      <c r="H51" s="33"/>
      <c r="K51" s="34"/>
    </row>
    <row r="52" spans="1:11">
      <c r="A52" s="31"/>
      <c r="B52" s="37"/>
      <c r="C52" s="35"/>
      <c r="D52" s="39"/>
      <c r="E52" s="39"/>
      <c r="F52" s="39"/>
      <c r="G52" s="39"/>
      <c r="H52" s="33"/>
      <c r="K52" s="34"/>
    </row>
    <row r="53" spans="1:11">
      <c r="A53" s="31"/>
      <c r="B53" s="37" t="s">
        <v>90</v>
      </c>
      <c r="C53" s="35"/>
      <c r="D53" s="39"/>
      <c r="E53" s="39" t="s">
        <v>91</v>
      </c>
      <c r="F53" s="39"/>
      <c r="G53" s="39"/>
      <c r="H53" s="33"/>
      <c r="K53" s="34"/>
    </row>
    <row r="54" spans="1:11">
      <c r="A54" s="31"/>
      <c r="B54" s="37"/>
      <c r="C54" s="35"/>
      <c r="D54" s="39"/>
      <c r="E54" s="39"/>
      <c r="F54" s="39"/>
      <c r="G54" s="39"/>
      <c r="H54" s="33"/>
      <c r="K54" s="34"/>
    </row>
    <row r="55" spans="1:11">
      <c r="A55" s="31"/>
      <c r="B55" s="37" t="s">
        <v>92</v>
      </c>
      <c r="C55" s="35"/>
      <c r="D55" s="39"/>
      <c r="E55" s="39" t="s">
        <v>499</v>
      </c>
      <c r="F55" s="39"/>
      <c r="G55" s="39"/>
      <c r="H55" s="33"/>
      <c r="K55" s="34"/>
    </row>
    <row r="56" spans="1:11">
      <c r="A56" s="31"/>
      <c r="B56" s="35"/>
      <c r="C56" s="35"/>
      <c r="D56" s="39"/>
      <c r="E56" s="39"/>
      <c r="F56" s="39"/>
      <c r="G56" s="39"/>
      <c r="H56" s="33"/>
      <c r="K56" s="34"/>
    </row>
    <row r="57" spans="1:11">
      <c r="A57" s="31"/>
      <c r="B57" s="37" t="s">
        <v>93</v>
      </c>
      <c r="C57" s="35"/>
      <c r="D57" s="39"/>
      <c r="E57" s="39" t="s">
        <v>523</v>
      </c>
      <c r="G57" s="39"/>
      <c r="H57" s="33"/>
      <c r="K57" s="34"/>
    </row>
    <row r="58" spans="1:11">
      <c r="A58" s="31"/>
      <c r="G58" s="39"/>
      <c r="H58" s="33"/>
      <c r="K58" s="34"/>
    </row>
    <row r="59" spans="1:11">
      <c r="A59" s="31"/>
      <c r="B59" s="37" t="s">
        <v>94</v>
      </c>
      <c r="C59" s="35"/>
      <c r="D59" s="39"/>
      <c r="E59" s="39" t="s">
        <v>521</v>
      </c>
      <c r="F59" s="39"/>
      <c r="G59" s="39"/>
      <c r="H59" s="33"/>
      <c r="K59" s="34"/>
    </row>
    <row r="60" spans="1:11">
      <c r="A60" s="31"/>
      <c r="B60" s="37"/>
      <c r="C60" s="35"/>
      <c r="D60" s="39"/>
      <c r="E60" s="39"/>
      <c r="F60" s="39"/>
      <c r="G60" s="39"/>
      <c r="H60" s="33"/>
      <c r="K60" s="34"/>
    </row>
    <row r="61" spans="1:11">
      <c r="A61" s="31"/>
      <c r="B61" s="37" t="s">
        <v>500</v>
      </c>
      <c r="C61" s="35"/>
      <c r="D61" s="39"/>
      <c r="E61" s="30" t="s">
        <v>522</v>
      </c>
      <c r="F61" s="39"/>
      <c r="G61" s="39"/>
      <c r="H61" s="33"/>
      <c r="K61" s="34"/>
    </row>
    <row r="62" spans="1:11">
      <c r="A62" s="31"/>
      <c r="B62" s="37"/>
      <c r="C62" s="35"/>
      <c r="D62" s="39"/>
      <c r="E62" s="39"/>
      <c r="F62" s="39"/>
      <c r="G62" s="39"/>
      <c r="H62" s="33"/>
      <c r="K62" s="34"/>
    </row>
    <row r="63" spans="1:11">
      <c r="A63" s="31"/>
      <c r="B63" s="37" t="s">
        <v>501</v>
      </c>
      <c r="E63" s="39" t="s">
        <v>524</v>
      </c>
      <c r="G63" s="39"/>
      <c r="H63" s="33"/>
      <c r="K63" s="34"/>
    </row>
    <row r="64" spans="1:11">
      <c r="A64" s="31"/>
      <c r="B64" s="37"/>
      <c r="C64" s="35"/>
      <c r="D64" s="39"/>
      <c r="E64" s="39"/>
      <c r="F64" s="39"/>
      <c r="G64" s="39"/>
      <c r="H64" s="33"/>
      <c r="K64" s="34"/>
    </row>
    <row r="65" spans="1:11">
      <c r="A65" s="31"/>
      <c r="B65" s="37" t="s">
        <v>525</v>
      </c>
      <c r="E65" s="39" t="s">
        <v>95</v>
      </c>
      <c r="G65" s="39"/>
      <c r="H65" s="33"/>
      <c r="K65" s="34"/>
    </row>
    <row r="66" spans="1:11">
      <c r="A66" s="31"/>
      <c r="G66" s="39"/>
      <c r="H66" s="33"/>
      <c r="K66" s="34"/>
    </row>
    <row r="67" spans="1:11">
      <c r="A67" s="31"/>
      <c r="B67" s="37"/>
      <c r="F67" s="39"/>
      <c r="G67" s="39"/>
      <c r="H67" s="33"/>
      <c r="K67" s="34"/>
    </row>
    <row r="68" spans="1:11">
      <c r="A68" s="31"/>
      <c r="B68" s="37"/>
      <c r="C68" s="35"/>
      <c r="D68" s="39"/>
      <c r="E68" s="39"/>
      <c r="F68" s="39"/>
      <c r="G68" s="39"/>
      <c r="H68" s="33"/>
      <c r="K68" s="34"/>
    </row>
    <row r="69" spans="1:11">
      <c r="A69" s="31"/>
      <c r="B69" s="37"/>
      <c r="C69" s="35"/>
      <c r="D69" s="39"/>
      <c r="F69" s="39"/>
      <c r="G69" s="39"/>
      <c r="H69" s="33"/>
      <c r="K69" s="34"/>
    </row>
    <row r="70" spans="1:11">
      <c r="A70" s="31"/>
      <c r="B70" s="37"/>
      <c r="C70" s="35"/>
      <c r="D70" s="39"/>
      <c r="E70" s="39"/>
      <c r="F70" s="39"/>
      <c r="G70" s="39"/>
      <c r="H70" s="33"/>
      <c r="K70" s="34"/>
    </row>
    <row r="71" spans="1:11">
      <c r="A71" s="31"/>
      <c r="F71" s="39"/>
      <c r="G71" s="39"/>
      <c r="H71" s="33"/>
      <c r="K71" s="34"/>
    </row>
    <row r="72" spans="1:11">
      <c r="A72" s="31"/>
      <c r="B72" s="37"/>
      <c r="C72" s="35"/>
      <c r="D72" s="39"/>
      <c r="E72" s="39"/>
      <c r="F72" s="39"/>
      <c r="G72" s="39"/>
      <c r="H72" s="33"/>
      <c r="K72" s="34"/>
    </row>
    <row r="73" spans="1:11">
      <c r="A73" s="31"/>
      <c r="B73" s="37"/>
      <c r="C73" s="35"/>
      <c r="D73" s="39"/>
      <c r="E73" s="39"/>
      <c r="F73" s="39"/>
      <c r="G73" s="39"/>
      <c r="H73" s="33"/>
      <c r="K73" s="34"/>
    </row>
    <row r="74" spans="1:11">
      <c r="A74" s="31"/>
      <c r="B74" s="37"/>
      <c r="C74" s="35"/>
      <c r="D74" s="39"/>
      <c r="E74" s="39"/>
      <c r="F74" s="39"/>
      <c r="G74" s="39"/>
      <c r="H74" s="33"/>
      <c r="K74" s="34"/>
    </row>
    <row r="75" spans="1:11">
      <c r="A75" s="31"/>
      <c r="B75" s="37"/>
      <c r="C75" s="35"/>
      <c r="D75" s="39"/>
      <c r="E75" s="39"/>
      <c r="F75" s="39"/>
      <c r="G75" s="39"/>
      <c r="H75" s="33"/>
      <c r="K75" s="34"/>
    </row>
    <row r="76" spans="1:11">
      <c r="A76" s="31"/>
      <c r="B76" s="37"/>
      <c r="C76" s="35"/>
      <c r="D76" s="39"/>
      <c r="E76" s="39"/>
      <c r="F76" s="39"/>
      <c r="G76" s="39"/>
      <c r="H76" s="33"/>
      <c r="K76" s="34"/>
    </row>
    <row r="77" spans="1:11">
      <c r="A77" s="31"/>
      <c r="G77" s="39"/>
      <c r="H77" s="33"/>
      <c r="K77" s="34"/>
    </row>
    <row r="78" spans="1:11">
      <c r="A78" s="31"/>
      <c r="C78" s="35"/>
      <c r="D78" s="39"/>
      <c r="E78" s="40"/>
      <c r="F78" s="39"/>
      <c r="G78" s="39"/>
      <c r="H78" s="33"/>
      <c r="K78" s="34"/>
    </row>
    <row r="79" spans="1:11">
      <c r="A79" s="31"/>
      <c r="B79" s="35"/>
      <c r="C79" s="35"/>
      <c r="D79" s="39"/>
      <c r="E79" s="39"/>
      <c r="F79" s="39"/>
      <c r="G79" s="39"/>
      <c r="H79" s="33"/>
      <c r="K79" s="34"/>
    </row>
    <row r="80" spans="1:11">
      <c r="A80" s="31"/>
      <c r="B80" s="37"/>
      <c r="C80" s="35"/>
      <c r="D80" s="39"/>
      <c r="E80" s="39"/>
      <c r="F80" s="39"/>
      <c r="G80" s="39"/>
      <c r="H80" s="33"/>
      <c r="K80" s="34"/>
    </row>
    <row r="81" spans="1:256">
      <c r="A81" s="31"/>
      <c r="B81" s="35"/>
      <c r="C81" s="33"/>
      <c r="D81" s="33"/>
      <c r="E81" s="33"/>
      <c r="F81" s="33"/>
      <c r="G81" s="33"/>
      <c r="H81" s="33"/>
      <c r="K81" s="34"/>
    </row>
    <row r="82" spans="1:256">
      <c r="A82" s="31"/>
      <c r="B82" s="35"/>
      <c r="C82" s="33"/>
      <c r="D82" s="33"/>
      <c r="E82" s="33"/>
      <c r="F82" s="33"/>
      <c r="G82" s="33"/>
      <c r="H82" s="33"/>
      <c r="K82" s="34"/>
    </row>
    <row r="83" spans="1:256">
      <c r="A83" s="41"/>
      <c r="B83" s="42"/>
      <c r="C83" s="43"/>
      <c r="D83" s="43"/>
      <c r="E83" s="43"/>
      <c r="F83" s="43"/>
      <c r="G83" s="43"/>
      <c r="H83" s="43"/>
      <c r="I83" s="43"/>
      <c r="J83" s="43"/>
      <c r="K83" s="44"/>
    </row>
    <row r="84" spans="1:256" ht="26.4" customHeight="1">
      <c r="A84" s="45" t="s">
        <v>0</v>
      </c>
      <c r="B84" s="495" t="s">
        <v>1</v>
      </c>
      <c r="C84" s="496"/>
      <c r="D84" s="496"/>
      <c r="E84" s="496"/>
      <c r="F84" s="496"/>
      <c r="G84" s="496"/>
      <c r="H84" s="496"/>
      <c r="I84" s="496"/>
      <c r="J84" s="497"/>
      <c r="K84" s="46" t="s">
        <v>22</v>
      </c>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row>
    <row r="85" spans="1:256">
      <c r="A85" s="48"/>
      <c r="B85" s="49"/>
      <c r="C85" s="33"/>
      <c r="D85" s="33"/>
      <c r="E85" s="33"/>
      <c r="F85" s="33"/>
      <c r="G85" s="33"/>
      <c r="H85" s="33"/>
      <c r="K85" s="50"/>
    </row>
    <row r="86" spans="1:256">
      <c r="A86" s="48"/>
      <c r="B86" s="49"/>
      <c r="C86" s="33"/>
      <c r="D86" s="33"/>
      <c r="E86" s="33"/>
      <c r="F86" s="33"/>
      <c r="G86" s="33"/>
      <c r="H86" s="33"/>
      <c r="K86" s="50"/>
    </row>
    <row r="87" spans="1:256">
      <c r="A87" s="48"/>
      <c r="B87" s="51" t="s">
        <v>96</v>
      </c>
      <c r="C87" s="33"/>
      <c r="D87" s="33"/>
      <c r="E87" s="33"/>
      <c r="F87" s="33"/>
      <c r="G87" s="33"/>
      <c r="H87" s="33"/>
      <c r="K87" s="50"/>
    </row>
    <row r="88" spans="1:256">
      <c r="A88" s="48"/>
      <c r="B88" s="51"/>
      <c r="C88" s="33"/>
      <c r="D88" s="33"/>
      <c r="E88" s="33"/>
      <c r="F88" s="33"/>
      <c r="G88" s="33"/>
      <c r="H88" s="33"/>
      <c r="K88" s="50"/>
    </row>
    <row r="89" spans="1:256">
      <c r="A89" s="48"/>
      <c r="B89" s="51" t="s">
        <v>91</v>
      </c>
      <c r="C89" s="33"/>
      <c r="D89" s="33"/>
      <c r="E89" s="33"/>
      <c r="F89" s="33"/>
      <c r="G89" s="33"/>
      <c r="H89" s="33"/>
      <c r="K89" s="50"/>
    </row>
    <row r="90" spans="1:256">
      <c r="A90" s="48"/>
      <c r="B90" s="51"/>
      <c r="C90" s="33"/>
      <c r="D90" s="33"/>
      <c r="E90" s="33"/>
      <c r="F90" s="33"/>
      <c r="G90" s="33"/>
      <c r="H90" s="33"/>
      <c r="K90" s="50"/>
    </row>
    <row r="91" spans="1:256">
      <c r="A91" s="48"/>
      <c r="B91" s="51" t="s">
        <v>97</v>
      </c>
      <c r="C91" s="33"/>
      <c r="D91" s="33"/>
      <c r="E91" s="33"/>
      <c r="F91" s="33"/>
      <c r="G91" s="33"/>
      <c r="H91" s="33"/>
      <c r="K91" s="50"/>
    </row>
    <row r="92" spans="1:256">
      <c r="A92" s="48"/>
      <c r="B92" s="51"/>
      <c r="C92" s="33"/>
      <c r="D92" s="33"/>
      <c r="E92" s="33"/>
      <c r="F92" s="33"/>
      <c r="G92" s="33"/>
      <c r="H92" s="33"/>
      <c r="K92" s="50"/>
    </row>
    <row r="93" spans="1:256">
      <c r="A93" s="48" t="s">
        <v>14</v>
      </c>
      <c r="B93" s="51" t="s">
        <v>98</v>
      </c>
      <c r="C93" s="33"/>
      <c r="D93" s="33"/>
      <c r="E93" s="33"/>
      <c r="F93" s="33"/>
      <c r="G93" s="33"/>
      <c r="H93" s="33"/>
      <c r="K93" s="50"/>
    </row>
    <row r="94" spans="1:256">
      <c r="A94" s="48"/>
      <c r="B94" s="49"/>
      <c r="C94" s="33"/>
      <c r="D94" s="33"/>
      <c r="E94" s="33"/>
      <c r="F94" s="33"/>
      <c r="G94" s="33"/>
      <c r="H94" s="33"/>
      <c r="K94" s="50"/>
    </row>
    <row r="95" spans="1:256">
      <c r="A95" s="48"/>
      <c r="B95" s="49" t="s">
        <v>99</v>
      </c>
      <c r="C95" s="33"/>
      <c r="D95" s="33"/>
      <c r="E95" s="33"/>
      <c r="F95" s="52" t="s">
        <v>100</v>
      </c>
      <c r="G95" s="33"/>
      <c r="H95" s="33"/>
      <c r="K95" s="50"/>
    </row>
    <row r="96" spans="1:256">
      <c r="A96" s="48"/>
      <c r="B96" s="49"/>
      <c r="C96" s="33"/>
      <c r="D96" s="33"/>
      <c r="E96" s="33"/>
      <c r="F96" s="53"/>
      <c r="G96" s="33"/>
      <c r="H96" s="33"/>
      <c r="K96" s="50"/>
    </row>
    <row r="97" spans="1:11">
      <c r="A97" s="48"/>
      <c r="B97" s="54"/>
      <c r="C97" s="33"/>
      <c r="D97" s="33"/>
      <c r="E97" s="33"/>
      <c r="F97" s="55"/>
      <c r="G97" s="33"/>
      <c r="H97" s="33"/>
      <c r="K97" s="50"/>
    </row>
    <row r="98" spans="1:11">
      <c r="A98" s="48"/>
      <c r="B98" s="54"/>
      <c r="C98" s="33"/>
      <c r="D98" s="33"/>
      <c r="E98" s="33"/>
      <c r="F98" s="55"/>
      <c r="G98" s="33"/>
      <c r="H98" s="33"/>
      <c r="K98" s="50"/>
    </row>
    <row r="99" spans="1:11">
      <c r="A99" s="48"/>
      <c r="B99" s="54" t="s">
        <v>101</v>
      </c>
      <c r="C99" s="33"/>
      <c r="D99" s="33"/>
      <c r="E99" s="33"/>
      <c r="F99" s="55"/>
      <c r="G99" s="33"/>
      <c r="H99" s="33"/>
      <c r="K99" s="50"/>
    </row>
    <row r="100" spans="1:11">
      <c r="A100" s="48"/>
      <c r="B100" s="54" t="s">
        <v>102</v>
      </c>
      <c r="C100" s="33"/>
      <c r="D100" s="33"/>
      <c r="E100" s="33"/>
      <c r="F100" s="56"/>
      <c r="G100" s="33"/>
      <c r="H100" s="33"/>
      <c r="K100" s="50"/>
    </row>
    <row r="101" spans="1:11">
      <c r="A101" s="48"/>
      <c r="B101" s="36" t="s">
        <v>103</v>
      </c>
      <c r="C101" s="33"/>
      <c r="D101" s="33"/>
      <c r="E101" s="33"/>
      <c r="F101" s="33"/>
      <c r="G101" s="33"/>
      <c r="H101" s="33"/>
      <c r="K101" s="50"/>
    </row>
    <row r="102" spans="1:11">
      <c r="A102" s="48"/>
      <c r="B102" s="36"/>
      <c r="C102" s="33"/>
      <c r="D102" s="33"/>
      <c r="E102" s="33"/>
      <c r="F102" s="33"/>
      <c r="G102" s="33"/>
      <c r="H102" s="33"/>
      <c r="K102" s="50"/>
    </row>
    <row r="103" spans="1:11">
      <c r="A103" s="48" t="s">
        <v>3</v>
      </c>
      <c r="B103" s="57" t="s">
        <v>104</v>
      </c>
      <c r="C103" s="33"/>
      <c r="D103" s="33"/>
      <c r="E103" s="33"/>
      <c r="F103" s="33"/>
      <c r="G103" s="33"/>
      <c r="H103" s="33"/>
      <c r="K103" s="50"/>
    </row>
    <row r="104" spans="1:11">
      <c r="A104" s="48"/>
      <c r="B104" s="54"/>
      <c r="C104" s="33"/>
      <c r="D104" s="33"/>
      <c r="E104" s="33"/>
      <c r="F104" s="33"/>
      <c r="G104" s="33"/>
      <c r="H104" s="33"/>
      <c r="K104" s="50"/>
    </row>
    <row r="105" spans="1:11">
      <c r="A105" s="48"/>
      <c r="B105" s="54" t="s">
        <v>698</v>
      </c>
      <c r="C105" s="33"/>
      <c r="D105" s="33"/>
      <c r="E105" s="33"/>
      <c r="F105" s="33"/>
      <c r="G105" s="33"/>
      <c r="H105" s="33"/>
      <c r="K105" s="50"/>
    </row>
    <row r="106" spans="1:11">
      <c r="A106" s="48"/>
      <c r="B106" s="54"/>
      <c r="C106" s="33"/>
      <c r="D106" s="33"/>
      <c r="E106" s="33"/>
      <c r="F106" s="33"/>
      <c r="G106" s="33"/>
      <c r="H106" s="33"/>
      <c r="K106" s="50"/>
    </row>
    <row r="107" spans="1:11">
      <c r="A107" s="48"/>
      <c r="B107" s="54" t="s">
        <v>105</v>
      </c>
      <c r="C107" s="33"/>
      <c r="D107" s="33"/>
      <c r="E107" s="33"/>
      <c r="F107" s="39"/>
      <c r="G107" s="33"/>
      <c r="H107" s="33"/>
      <c r="K107" s="50"/>
    </row>
    <row r="108" spans="1:11">
      <c r="A108" s="48"/>
      <c r="B108" s="54" t="s">
        <v>106</v>
      </c>
      <c r="C108" s="33"/>
      <c r="D108" s="33"/>
      <c r="E108" s="33"/>
      <c r="F108" s="39"/>
      <c r="G108" s="33"/>
      <c r="H108" s="33"/>
      <c r="K108" s="50"/>
    </row>
    <row r="109" spans="1:11">
      <c r="A109" s="48"/>
      <c r="B109" s="54"/>
      <c r="C109" s="33"/>
      <c r="D109" s="33"/>
      <c r="E109" s="33"/>
      <c r="F109" s="33"/>
      <c r="G109" s="33"/>
      <c r="H109" s="33"/>
      <c r="K109" s="50"/>
    </row>
    <row r="110" spans="1:11">
      <c r="A110" s="48"/>
      <c r="B110" s="54" t="s">
        <v>107</v>
      </c>
      <c r="C110" s="33"/>
      <c r="D110" s="33"/>
      <c r="E110" s="33"/>
      <c r="F110" s="33"/>
      <c r="G110" s="33"/>
      <c r="H110" s="33"/>
      <c r="K110" s="50"/>
    </row>
    <row r="111" spans="1:11">
      <c r="A111" s="48"/>
      <c r="B111" s="54" t="s">
        <v>108</v>
      </c>
      <c r="C111" s="33"/>
      <c r="D111" s="33"/>
      <c r="E111" s="33"/>
      <c r="F111" s="33"/>
      <c r="G111" s="33"/>
      <c r="H111" s="33"/>
      <c r="K111" s="50"/>
    </row>
    <row r="112" spans="1:11">
      <c r="A112" s="48" t="s">
        <v>37</v>
      </c>
      <c r="B112" s="54"/>
      <c r="C112" s="33"/>
      <c r="D112" s="33"/>
      <c r="E112" s="33"/>
      <c r="F112" s="33"/>
      <c r="G112" s="33"/>
      <c r="H112" s="33"/>
      <c r="K112" s="50"/>
    </row>
    <row r="113" spans="1:11">
      <c r="A113" s="48" t="s">
        <v>37</v>
      </c>
      <c r="B113" s="54" t="s">
        <v>109</v>
      </c>
      <c r="C113" s="33"/>
      <c r="D113" s="33"/>
      <c r="E113" s="33"/>
      <c r="F113" s="33"/>
      <c r="G113" s="33"/>
      <c r="H113" s="33"/>
      <c r="K113" s="50"/>
    </row>
    <row r="114" spans="1:11">
      <c r="A114" s="48"/>
      <c r="B114" s="54" t="s">
        <v>110</v>
      </c>
      <c r="C114" s="33"/>
      <c r="D114" s="33"/>
      <c r="E114" s="33"/>
      <c r="F114" s="33"/>
      <c r="G114" s="33"/>
      <c r="H114" s="33"/>
      <c r="K114" s="50"/>
    </row>
    <row r="115" spans="1:11">
      <c r="A115" s="48"/>
      <c r="B115" s="54" t="s">
        <v>111</v>
      </c>
      <c r="C115" s="33"/>
      <c r="D115" s="33"/>
      <c r="E115" s="33"/>
      <c r="F115" s="33"/>
      <c r="G115" s="33"/>
      <c r="H115" s="33"/>
      <c r="K115" s="50"/>
    </row>
    <row r="116" spans="1:11">
      <c r="A116" s="48"/>
      <c r="B116" s="54" t="s">
        <v>112</v>
      </c>
      <c r="C116" s="33"/>
      <c r="D116" s="33"/>
      <c r="E116" s="33"/>
      <c r="F116" s="33"/>
      <c r="G116" s="33"/>
      <c r="H116" s="33"/>
      <c r="K116" s="50"/>
    </row>
    <row r="117" spans="1:11">
      <c r="A117" s="48"/>
      <c r="B117" s="54"/>
      <c r="C117" s="33"/>
      <c r="D117" s="33"/>
      <c r="E117" s="33"/>
      <c r="F117" s="33"/>
      <c r="G117" s="33"/>
      <c r="H117" s="33"/>
      <c r="K117" s="50"/>
    </row>
    <row r="118" spans="1:11">
      <c r="A118" s="48"/>
      <c r="B118" s="54" t="s">
        <v>113</v>
      </c>
      <c r="C118" s="33"/>
      <c r="D118" s="33"/>
      <c r="E118" s="33"/>
      <c r="F118" s="33"/>
      <c r="G118" s="33"/>
      <c r="H118" s="33"/>
      <c r="K118" s="50"/>
    </row>
    <row r="119" spans="1:11">
      <c r="A119" s="48"/>
      <c r="B119" s="54" t="s">
        <v>114</v>
      </c>
      <c r="C119" s="33"/>
      <c r="D119" s="33"/>
      <c r="E119" s="33"/>
      <c r="F119" s="33"/>
      <c r="G119" s="33"/>
      <c r="H119" s="33"/>
      <c r="K119" s="50"/>
    </row>
    <row r="120" spans="1:11">
      <c r="A120" s="48"/>
      <c r="B120" s="54"/>
      <c r="C120" s="33"/>
      <c r="D120" s="33"/>
      <c r="E120" s="33"/>
      <c r="F120" s="33"/>
      <c r="G120" s="33"/>
      <c r="H120" s="33"/>
      <c r="K120" s="50"/>
    </row>
    <row r="121" spans="1:11">
      <c r="A121" s="48"/>
      <c r="B121" s="54" t="s">
        <v>115</v>
      </c>
      <c r="C121" s="33"/>
      <c r="D121" s="33"/>
      <c r="E121" s="33"/>
      <c r="F121" s="33"/>
      <c r="G121" s="33"/>
      <c r="H121" s="33"/>
      <c r="K121" s="50"/>
    </row>
    <row r="122" spans="1:11">
      <c r="A122" s="48"/>
      <c r="B122" s="54" t="s">
        <v>116</v>
      </c>
      <c r="C122" s="33"/>
      <c r="D122" s="33"/>
      <c r="E122" s="33"/>
      <c r="F122" s="33"/>
      <c r="G122" s="33"/>
      <c r="H122" s="33"/>
      <c r="K122" s="50"/>
    </row>
    <row r="123" spans="1:11">
      <c r="A123" s="48"/>
      <c r="B123" s="54" t="s">
        <v>117</v>
      </c>
      <c r="C123" s="33"/>
      <c r="D123" s="33"/>
      <c r="E123" s="33"/>
      <c r="F123" s="33"/>
      <c r="G123" s="33"/>
      <c r="H123" s="33"/>
      <c r="K123" s="50"/>
    </row>
    <row r="124" spans="1:11">
      <c r="A124" s="48"/>
      <c r="B124" s="54" t="s">
        <v>118</v>
      </c>
      <c r="C124" s="33"/>
      <c r="D124" s="33"/>
      <c r="E124" s="33"/>
      <c r="F124" s="33"/>
      <c r="G124" s="33"/>
      <c r="H124" s="33"/>
      <c r="K124" s="50"/>
    </row>
    <row r="125" spans="1:11">
      <c r="A125" s="48"/>
      <c r="B125" s="54"/>
      <c r="C125" s="33"/>
      <c r="D125" s="33"/>
      <c r="E125" s="33"/>
      <c r="F125" s="33"/>
      <c r="G125" s="33"/>
      <c r="H125" s="33"/>
      <c r="K125" s="50"/>
    </row>
    <row r="126" spans="1:11">
      <c r="A126" s="48"/>
      <c r="B126" s="54"/>
      <c r="C126" s="33"/>
      <c r="D126" s="33"/>
      <c r="E126" s="33"/>
      <c r="F126" s="33"/>
      <c r="G126" s="33"/>
      <c r="H126" s="33"/>
      <c r="K126" s="58"/>
    </row>
    <row r="127" spans="1:11">
      <c r="A127" s="48"/>
      <c r="B127" s="54"/>
      <c r="C127" s="33"/>
      <c r="D127" s="33"/>
      <c r="E127" s="33"/>
      <c r="F127" s="59"/>
      <c r="G127" s="59"/>
      <c r="H127" s="59"/>
      <c r="I127" s="59"/>
      <c r="J127" s="59"/>
      <c r="K127" s="50"/>
    </row>
    <row r="128" spans="1:11">
      <c r="A128" s="48"/>
      <c r="B128" s="54"/>
      <c r="C128" s="33"/>
      <c r="D128" s="33"/>
      <c r="E128" s="33"/>
      <c r="F128" s="59" t="s">
        <v>119</v>
      </c>
      <c r="G128" s="59"/>
      <c r="H128" s="59"/>
      <c r="I128" s="59"/>
      <c r="J128" s="60" t="s">
        <v>49</v>
      </c>
      <c r="K128" s="61">
        <f>K124</f>
        <v>0</v>
      </c>
    </row>
    <row r="129" spans="1:11">
      <c r="A129" s="48"/>
      <c r="B129" s="54"/>
      <c r="C129" s="33"/>
      <c r="D129" s="33"/>
      <c r="E129" s="33"/>
      <c r="F129" s="59"/>
      <c r="G129" s="59"/>
      <c r="H129" s="59"/>
      <c r="I129" s="59"/>
      <c r="J129" s="62"/>
      <c r="K129" s="58"/>
    </row>
    <row r="130" spans="1:11">
      <c r="A130" s="48"/>
      <c r="B130" s="54"/>
      <c r="C130" s="33"/>
      <c r="D130" s="33"/>
      <c r="E130" s="33"/>
      <c r="F130" s="33"/>
      <c r="G130" s="33"/>
      <c r="H130" s="33"/>
      <c r="K130" s="50"/>
    </row>
    <row r="131" spans="1:11">
      <c r="A131" s="31"/>
      <c r="B131" s="54"/>
      <c r="C131" s="33"/>
      <c r="D131" s="33"/>
      <c r="E131" s="33"/>
      <c r="F131" s="33"/>
      <c r="G131" s="33"/>
      <c r="H131" s="33"/>
      <c r="K131" s="50"/>
    </row>
    <row r="132" spans="1:11">
      <c r="A132" s="48"/>
      <c r="B132" s="36"/>
      <c r="C132" s="33"/>
      <c r="D132" s="33"/>
      <c r="E132" s="33"/>
      <c r="F132" s="33"/>
      <c r="G132" s="33"/>
      <c r="H132" s="33"/>
      <c r="K132" s="50"/>
    </row>
    <row r="133" spans="1:11">
      <c r="A133" s="48"/>
      <c r="B133" s="57" t="s">
        <v>120</v>
      </c>
      <c r="C133" s="33"/>
      <c r="D133" s="33"/>
      <c r="E133" s="33"/>
      <c r="F133" s="33"/>
      <c r="G133" s="33"/>
      <c r="H133" s="33"/>
      <c r="K133" s="50"/>
    </row>
    <row r="134" spans="1:11">
      <c r="A134" s="48"/>
      <c r="B134" s="51"/>
      <c r="C134" s="33"/>
      <c r="D134" s="33"/>
      <c r="E134" s="33"/>
      <c r="F134" s="33"/>
      <c r="G134" s="33"/>
      <c r="H134" s="33"/>
      <c r="K134" s="50"/>
    </row>
    <row r="135" spans="1:11">
      <c r="A135" s="48" t="s">
        <v>14</v>
      </c>
      <c r="B135" s="51" t="s">
        <v>121</v>
      </c>
      <c r="C135" s="33"/>
      <c r="D135" s="33"/>
      <c r="E135" s="33"/>
      <c r="F135" s="33"/>
      <c r="G135" s="33"/>
      <c r="H135" s="33"/>
      <c r="K135" s="50"/>
    </row>
    <row r="136" spans="1:11">
      <c r="A136" s="48"/>
      <c r="B136" s="49"/>
      <c r="C136" s="33"/>
      <c r="D136" s="33"/>
      <c r="E136" s="33"/>
      <c r="F136" s="33"/>
      <c r="G136" s="33"/>
      <c r="H136" s="33"/>
      <c r="K136" s="50"/>
    </row>
    <row r="137" spans="1:11">
      <c r="A137" s="48"/>
      <c r="B137" s="49" t="s">
        <v>122</v>
      </c>
      <c r="C137" s="33"/>
      <c r="D137" s="33"/>
      <c r="E137" s="33"/>
      <c r="F137" s="33"/>
      <c r="G137" s="33"/>
      <c r="H137" s="33"/>
      <c r="K137" s="50"/>
    </row>
    <row r="138" spans="1:11">
      <c r="A138" s="48"/>
      <c r="B138" s="49" t="s">
        <v>123</v>
      </c>
      <c r="C138" s="33"/>
      <c r="D138" s="33"/>
      <c r="E138" s="33"/>
      <c r="F138" s="33"/>
      <c r="G138" s="33"/>
      <c r="H138" s="33"/>
      <c r="K138" s="50"/>
    </row>
    <row r="139" spans="1:11">
      <c r="A139" s="48"/>
      <c r="B139" s="49" t="s">
        <v>124</v>
      </c>
      <c r="C139" s="33"/>
      <c r="D139" s="33"/>
      <c r="E139" s="33"/>
      <c r="F139" s="33"/>
      <c r="G139" s="33"/>
      <c r="H139" s="33"/>
      <c r="K139" s="50"/>
    </row>
    <row r="140" spans="1:11">
      <c r="A140" s="48"/>
      <c r="B140" s="49" t="s">
        <v>125</v>
      </c>
      <c r="C140" s="33"/>
      <c r="D140" s="33"/>
      <c r="E140" s="33"/>
      <c r="F140" s="33"/>
      <c r="G140" s="33"/>
      <c r="H140" s="33"/>
      <c r="K140" s="50"/>
    </row>
    <row r="141" spans="1:11">
      <c r="A141" s="48"/>
      <c r="B141" s="49" t="s">
        <v>126</v>
      </c>
      <c r="C141" s="33"/>
      <c r="D141" s="33"/>
      <c r="E141" s="33"/>
      <c r="F141" s="33"/>
      <c r="G141" s="33"/>
      <c r="H141" s="33"/>
      <c r="K141" s="50"/>
    </row>
    <row r="142" spans="1:11">
      <c r="A142" s="48"/>
      <c r="B142" s="49"/>
      <c r="C142" s="33"/>
      <c r="D142" s="33"/>
      <c r="E142" s="33"/>
      <c r="F142" s="33"/>
      <c r="G142" s="33"/>
      <c r="H142" s="33"/>
      <c r="K142" s="50"/>
    </row>
    <row r="143" spans="1:11">
      <c r="A143" s="48" t="s">
        <v>3</v>
      </c>
      <c r="B143" s="51" t="s">
        <v>127</v>
      </c>
      <c r="C143" s="33"/>
      <c r="D143" s="33"/>
      <c r="E143" s="33"/>
      <c r="F143" s="33"/>
      <c r="G143" s="33"/>
      <c r="H143" s="33"/>
      <c r="K143" s="50"/>
    </row>
    <row r="144" spans="1:11">
      <c r="A144" s="48"/>
      <c r="B144" s="49"/>
      <c r="C144" s="33"/>
      <c r="D144" s="33"/>
      <c r="E144" s="33"/>
      <c r="F144" s="33"/>
      <c r="G144" s="33"/>
      <c r="H144" s="33"/>
      <c r="K144" s="50"/>
    </row>
    <row r="145" spans="1:11">
      <c r="A145" s="48"/>
      <c r="B145" s="49" t="s">
        <v>128</v>
      </c>
      <c r="C145" s="33"/>
      <c r="D145" s="33"/>
      <c r="E145" s="33"/>
      <c r="F145" s="33"/>
      <c r="G145" s="33"/>
      <c r="H145" s="33"/>
      <c r="K145" s="50"/>
    </row>
    <row r="146" spans="1:11">
      <c r="A146" s="48"/>
      <c r="B146" s="49" t="s">
        <v>129</v>
      </c>
      <c r="C146" s="33"/>
      <c r="D146" s="33"/>
      <c r="E146" s="33"/>
      <c r="F146" s="33"/>
      <c r="G146" s="33"/>
      <c r="H146" s="33"/>
      <c r="K146" s="50"/>
    </row>
    <row r="147" spans="1:11">
      <c r="A147" s="48"/>
      <c r="B147" s="49"/>
      <c r="C147" s="33"/>
      <c r="D147" s="33"/>
      <c r="E147" s="33"/>
      <c r="F147" s="33"/>
      <c r="G147" s="33"/>
      <c r="H147" s="33"/>
      <c r="K147" s="50"/>
    </row>
    <row r="148" spans="1:11">
      <c r="A148" s="48" t="s">
        <v>5</v>
      </c>
      <c r="B148" s="51" t="s">
        <v>130</v>
      </c>
      <c r="C148" s="33"/>
      <c r="D148" s="33"/>
      <c r="E148" s="33"/>
      <c r="F148" s="33"/>
      <c r="G148" s="33"/>
      <c r="H148" s="33"/>
      <c r="K148" s="50"/>
    </row>
    <row r="149" spans="1:11">
      <c r="A149" s="48"/>
      <c r="B149" s="49"/>
      <c r="C149" s="33"/>
      <c r="D149" s="33"/>
      <c r="E149" s="33"/>
      <c r="F149" s="33"/>
      <c r="G149" s="33"/>
      <c r="H149" s="33"/>
      <c r="K149" s="50"/>
    </row>
    <row r="150" spans="1:11">
      <c r="A150" s="48"/>
      <c r="B150" s="49" t="s">
        <v>131</v>
      </c>
      <c r="C150" s="33"/>
      <c r="D150" s="33"/>
      <c r="E150" s="33"/>
      <c r="F150" s="33"/>
      <c r="G150" s="33"/>
      <c r="H150" s="33"/>
      <c r="K150" s="50"/>
    </row>
    <row r="151" spans="1:11">
      <c r="A151" s="48"/>
      <c r="B151" s="49"/>
      <c r="C151" s="33"/>
      <c r="D151" s="33"/>
      <c r="E151" s="33"/>
      <c r="F151" s="33"/>
      <c r="G151" s="33"/>
      <c r="H151" s="33"/>
      <c r="K151" s="50"/>
    </row>
    <row r="152" spans="1:11">
      <c r="A152" s="48"/>
      <c r="B152" s="49" t="s">
        <v>132</v>
      </c>
      <c r="C152" s="33"/>
      <c r="D152" s="33" t="s">
        <v>133</v>
      </c>
      <c r="E152" s="33"/>
      <c r="F152" s="33"/>
      <c r="G152" s="33"/>
      <c r="H152" s="33"/>
      <c r="K152" s="50"/>
    </row>
    <row r="153" spans="1:11">
      <c r="A153" s="48"/>
      <c r="B153" s="49"/>
      <c r="C153" s="33"/>
      <c r="D153" s="33"/>
      <c r="E153" s="33"/>
      <c r="F153" s="33"/>
      <c r="G153" s="33"/>
      <c r="H153" s="33"/>
      <c r="K153" s="50"/>
    </row>
    <row r="154" spans="1:11">
      <c r="A154" s="48" t="s">
        <v>134</v>
      </c>
      <c r="B154" s="49" t="s">
        <v>135</v>
      </c>
      <c r="C154" s="33"/>
      <c r="D154" s="33" t="s">
        <v>136</v>
      </c>
      <c r="E154" s="33"/>
      <c r="F154" s="33"/>
      <c r="G154" s="33"/>
      <c r="H154" s="33"/>
      <c r="K154" s="50"/>
    </row>
    <row r="155" spans="1:11">
      <c r="A155" s="48"/>
      <c r="B155" s="49"/>
      <c r="C155" s="33"/>
      <c r="D155" s="33"/>
      <c r="E155" s="33"/>
      <c r="F155" s="33"/>
      <c r="G155" s="33"/>
      <c r="H155" s="33"/>
      <c r="K155" s="50"/>
    </row>
    <row r="156" spans="1:11">
      <c r="A156" s="48" t="s">
        <v>134</v>
      </c>
      <c r="B156" s="49" t="s">
        <v>137</v>
      </c>
      <c r="C156" s="33"/>
      <c r="D156" s="33" t="s">
        <v>138</v>
      </c>
      <c r="E156" s="33"/>
      <c r="F156" s="33"/>
      <c r="G156" s="33"/>
      <c r="H156" s="33"/>
      <c r="K156" s="50"/>
    </row>
    <row r="157" spans="1:11">
      <c r="A157" s="48"/>
      <c r="B157" s="49"/>
      <c r="C157" s="33"/>
      <c r="D157" s="33" t="s">
        <v>139</v>
      </c>
      <c r="E157" s="33"/>
      <c r="F157" s="33"/>
      <c r="G157" s="33"/>
      <c r="H157" s="33"/>
      <c r="K157" s="50"/>
    </row>
    <row r="158" spans="1:11">
      <c r="A158" s="48"/>
      <c r="B158" s="49"/>
      <c r="C158" s="33"/>
      <c r="D158" s="33"/>
      <c r="E158" s="33"/>
      <c r="F158" s="33"/>
      <c r="G158" s="33"/>
      <c r="H158" s="33"/>
      <c r="K158" s="50"/>
    </row>
    <row r="159" spans="1:11">
      <c r="A159" s="48"/>
      <c r="B159" s="49" t="s">
        <v>140</v>
      </c>
      <c r="C159" s="33"/>
      <c r="D159" s="33" t="s">
        <v>141</v>
      </c>
      <c r="E159" s="33"/>
      <c r="F159" s="33"/>
      <c r="G159" s="33"/>
      <c r="H159" s="33"/>
      <c r="K159" s="50"/>
    </row>
    <row r="160" spans="1:11">
      <c r="A160" s="48"/>
      <c r="B160" s="49"/>
      <c r="C160" s="33"/>
      <c r="D160" s="33"/>
      <c r="E160" s="33"/>
      <c r="F160" s="33"/>
      <c r="G160" s="33"/>
      <c r="H160" s="33"/>
      <c r="K160" s="50"/>
    </row>
    <row r="161" spans="1:11">
      <c r="A161" s="48" t="s">
        <v>134</v>
      </c>
      <c r="B161" s="49" t="s">
        <v>142</v>
      </c>
      <c r="C161" s="33"/>
      <c r="D161" s="33" t="s">
        <v>143</v>
      </c>
      <c r="E161" s="33"/>
      <c r="F161" s="33"/>
      <c r="G161" s="33"/>
      <c r="H161" s="33"/>
      <c r="K161" s="50"/>
    </row>
    <row r="162" spans="1:11">
      <c r="A162" s="48"/>
      <c r="B162" s="49"/>
      <c r="C162" s="33"/>
      <c r="D162" s="33"/>
      <c r="E162" s="33"/>
      <c r="F162" s="33"/>
      <c r="G162" s="33"/>
      <c r="H162" s="33"/>
      <c r="K162" s="50"/>
    </row>
    <row r="163" spans="1:11">
      <c r="A163" s="48" t="s">
        <v>134</v>
      </c>
      <c r="B163" s="49" t="s">
        <v>144</v>
      </c>
      <c r="C163" s="33"/>
      <c r="D163" s="33" t="s">
        <v>145</v>
      </c>
      <c r="E163" s="33"/>
      <c r="F163" s="33"/>
      <c r="G163" s="33"/>
      <c r="H163" s="33"/>
      <c r="K163" s="50"/>
    </row>
    <row r="164" spans="1:11">
      <c r="A164" s="48"/>
      <c r="B164" s="49"/>
      <c r="C164" s="33"/>
      <c r="D164" s="33"/>
      <c r="E164" s="33"/>
      <c r="F164" s="33"/>
      <c r="G164" s="33"/>
      <c r="H164" s="33"/>
      <c r="K164" s="50"/>
    </row>
    <row r="165" spans="1:11">
      <c r="A165" s="48" t="s">
        <v>134</v>
      </c>
      <c r="B165" s="49" t="s">
        <v>146</v>
      </c>
      <c r="C165" s="33"/>
      <c r="D165" s="33" t="s">
        <v>147</v>
      </c>
      <c r="E165" s="33"/>
      <c r="F165" s="33"/>
      <c r="G165" s="33"/>
      <c r="H165" s="33"/>
      <c r="K165" s="50"/>
    </row>
    <row r="166" spans="1:11">
      <c r="A166" s="48"/>
      <c r="B166" s="49"/>
      <c r="C166" s="33"/>
      <c r="D166" s="33"/>
      <c r="E166" s="33"/>
      <c r="F166" s="33"/>
      <c r="G166" s="33"/>
      <c r="H166" s="33"/>
      <c r="K166" s="50"/>
    </row>
    <row r="167" spans="1:11">
      <c r="A167" s="48" t="s">
        <v>134</v>
      </c>
      <c r="B167" s="49" t="s">
        <v>148</v>
      </c>
      <c r="C167" s="33"/>
      <c r="D167" s="33" t="s">
        <v>149</v>
      </c>
      <c r="E167" s="33"/>
      <c r="F167" s="33"/>
      <c r="G167" s="33"/>
      <c r="H167" s="33"/>
      <c r="K167" s="50"/>
    </row>
    <row r="168" spans="1:11">
      <c r="A168" s="48"/>
      <c r="B168" s="49"/>
      <c r="C168" s="33"/>
      <c r="D168" s="33"/>
      <c r="E168" s="33"/>
      <c r="F168" s="33"/>
      <c r="G168" s="33"/>
      <c r="H168" s="33"/>
      <c r="K168" s="50"/>
    </row>
    <row r="169" spans="1:11">
      <c r="A169" s="48" t="s">
        <v>134</v>
      </c>
      <c r="B169" s="49" t="s">
        <v>150</v>
      </c>
      <c r="C169" s="33"/>
      <c r="D169" s="33" t="s">
        <v>151</v>
      </c>
      <c r="E169" s="33"/>
      <c r="F169" s="33"/>
      <c r="G169" s="33"/>
      <c r="H169" s="33"/>
      <c r="K169" s="50"/>
    </row>
    <row r="170" spans="1:11">
      <c r="A170" s="48"/>
      <c r="B170" s="49"/>
      <c r="C170" s="33"/>
      <c r="D170" s="33"/>
      <c r="E170" s="33"/>
      <c r="F170" s="33"/>
      <c r="G170" s="33"/>
      <c r="H170" s="33"/>
      <c r="K170" s="50"/>
    </row>
    <row r="171" spans="1:11">
      <c r="A171" s="48" t="s">
        <v>134</v>
      </c>
      <c r="B171" s="49" t="s">
        <v>152</v>
      </c>
      <c r="C171" s="33"/>
      <c r="D171" s="33" t="s">
        <v>153</v>
      </c>
      <c r="E171" s="33"/>
      <c r="F171" s="33"/>
      <c r="G171" s="33"/>
      <c r="H171" s="33"/>
      <c r="K171" s="50"/>
    </row>
    <row r="172" spans="1:11">
      <c r="A172" s="48"/>
      <c r="B172" s="49"/>
      <c r="C172" s="33"/>
      <c r="D172" s="33"/>
      <c r="E172" s="33"/>
      <c r="F172" s="33"/>
      <c r="G172" s="33"/>
      <c r="H172" s="33"/>
      <c r="K172" s="50"/>
    </row>
    <row r="173" spans="1:11">
      <c r="A173" s="48" t="s">
        <v>134</v>
      </c>
      <c r="B173" s="49" t="s">
        <v>154</v>
      </c>
      <c r="C173" s="33"/>
      <c r="D173" s="33" t="s">
        <v>155</v>
      </c>
      <c r="E173" s="33"/>
      <c r="F173" s="33"/>
      <c r="G173" s="33"/>
      <c r="H173" s="33"/>
      <c r="K173" s="50"/>
    </row>
    <row r="174" spans="1:11">
      <c r="A174" s="48"/>
      <c r="B174" s="49"/>
      <c r="C174" s="33"/>
      <c r="D174" s="33"/>
      <c r="E174" s="33"/>
      <c r="F174" s="33"/>
      <c r="G174" s="33"/>
      <c r="H174" s="33"/>
      <c r="K174" s="50"/>
    </row>
    <row r="175" spans="1:11">
      <c r="A175" s="48" t="s">
        <v>6</v>
      </c>
      <c r="B175" s="51" t="s">
        <v>156</v>
      </c>
      <c r="C175" s="33"/>
      <c r="D175" s="33"/>
      <c r="E175" s="33"/>
      <c r="F175" s="33"/>
      <c r="G175" s="33"/>
      <c r="H175" s="33"/>
      <c r="K175" s="50"/>
    </row>
    <row r="176" spans="1:11">
      <c r="A176" s="48"/>
      <c r="B176" s="49"/>
      <c r="C176" s="33"/>
      <c r="D176" s="33"/>
      <c r="E176" s="33"/>
      <c r="F176" s="33"/>
      <c r="G176" s="33"/>
      <c r="H176" s="33"/>
      <c r="K176" s="50"/>
    </row>
    <row r="177" spans="1:11">
      <c r="A177" s="48"/>
      <c r="B177" s="49" t="s">
        <v>157</v>
      </c>
      <c r="C177" s="33"/>
      <c r="D177" s="33"/>
      <c r="E177" s="33"/>
      <c r="F177" s="33"/>
      <c r="G177" s="33"/>
      <c r="H177" s="33"/>
      <c r="K177" s="50"/>
    </row>
    <row r="178" spans="1:11">
      <c r="A178" s="48"/>
      <c r="B178" s="49" t="s">
        <v>158</v>
      </c>
      <c r="C178" s="33"/>
      <c r="D178" s="33"/>
      <c r="E178" s="33"/>
      <c r="F178" s="33"/>
      <c r="G178" s="33"/>
      <c r="H178" s="33"/>
      <c r="K178" s="50"/>
    </row>
    <row r="179" spans="1:11">
      <c r="A179" s="48"/>
      <c r="B179" s="49" t="s">
        <v>159</v>
      </c>
      <c r="C179" s="33"/>
      <c r="D179" s="33"/>
      <c r="E179" s="33"/>
      <c r="F179" s="33"/>
      <c r="G179" s="33"/>
      <c r="H179" s="33"/>
      <c r="K179" s="50"/>
    </row>
    <row r="180" spans="1:11">
      <c r="A180" s="48"/>
      <c r="B180" s="49" t="s">
        <v>160</v>
      </c>
      <c r="C180" s="33"/>
      <c r="D180" s="33"/>
      <c r="E180" s="33"/>
      <c r="F180" s="33"/>
      <c r="G180" s="33"/>
      <c r="H180" s="33"/>
      <c r="K180" s="50"/>
    </row>
    <row r="181" spans="1:11">
      <c r="A181" s="48" t="s">
        <v>134</v>
      </c>
      <c r="B181" s="49" t="s">
        <v>161</v>
      </c>
      <c r="C181" s="33"/>
      <c r="D181" s="33"/>
      <c r="E181" s="33"/>
      <c r="F181" s="33"/>
      <c r="G181" s="33"/>
      <c r="H181" s="33"/>
      <c r="K181" s="50"/>
    </row>
    <row r="182" spans="1:11">
      <c r="A182" s="48"/>
      <c r="B182" s="49" t="s">
        <v>162</v>
      </c>
      <c r="C182" s="33"/>
      <c r="D182" s="33"/>
      <c r="E182" s="33"/>
      <c r="F182" s="33"/>
      <c r="G182" s="33"/>
      <c r="H182" s="33"/>
      <c r="K182" s="50"/>
    </row>
    <row r="183" spans="1:11">
      <c r="A183" s="48"/>
      <c r="B183" s="49" t="s">
        <v>163</v>
      </c>
      <c r="C183" s="33"/>
      <c r="D183" s="33"/>
      <c r="E183" s="33"/>
      <c r="F183" s="33"/>
      <c r="G183" s="33"/>
      <c r="H183" s="33"/>
      <c r="K183" s="50"/>
    </row>
    <row r="184" spans="1:11">
      <c r="A184" s="48"/>
      <c r="B184" s="49"/>
      <c r="C184" s="33"/>
      <c r="D184" s="33"/>
      <c r="E184" s="33"/>
      <c r="F184" s="33"/>
      <c r="G184" s="33"/>
      <c r="H184" s="33"/>
      <c r="K184" s="50"/>
    </row>
    <row r="185" spans="1:11">
      <c r="A185" s="48" t="s">
        <v>7</v>
      </c>
      <c r="B185" s="51" t="s">
        <v>164</v>
      </c>
      <c r="C185" s="33"/>
      <c r="D185" s="33"/>
      <c r="E185" s="33"/>
      <c r="F185" s="33"/>
      <c r="G185" s="33"/>
      <c r="H185" s="33"/>
      <c r="K185" s="50"/>
    </row>
    <row r="186" spans="1:11">
      <c r="A186" s="48"/>
      <c r="B186" s="49"/>
      <c r="C186" s="33"/>
      <c r="D186" s="33"/>
      <c r="E186" s="33"/>
      <c r="F186" s="33"/>
      <c r="G186" s="33"/>
      <c r="H186" s="33"/>
      <c r="K186" s="50"/>
    </row>
    <row r="187" spans="1:11">
      <c r="A187" s="48"/>
      <c r="B187" s="49" t="s">
        <v>165</v>
      </c>
      <c r="C187" s="33"/>
      <c r="D187" s="33"/>
      <c r="E187" s="33"/>
      <c r="F187" s="33"/>
      <c r="G187" s="33"/>
      <c r="H187" s="33"/>
      <c r="K187" s="50"/>
    </row>
    <row r="188" spans="1:11">
      <c r="A188" s="48"/>
      <c r="B188" s="49" t="s">
        <v>166</v>
      </c>
      <c r="C188" s="33"/>
      <c r="D188" s="33"/>
      <c r="E188" s="33"/>
      <c r="F188" s="33"/>
      <c r="G188" s="33"/>
      <c r="H188" s="33"/>
      <c r="K188" s="50"/>
    </row>
    <row r="189" spans="1:11">
      <c r="A189" s="48"/>
      <c r="B189" s="49" t="s">
        <v>167</v>
      </c>
      <c r="C189" s="33"/>
      <c r="D189" s="33"/>
      <c r="E189" s="33"/>
      <c r="F189" s="33"/>
      <c r="G189" s="33"/>
      <c r="H189" s="33"/>
      <c r="K189" s="50"/>
    </row>
    <row r="190" spans="1:11">
      <c r="A190" s="48"/>
      <c r="B190" s="49" t="s">
        <v>168</v>
      </c>
      <c r="C190" s="33"/>
      <c r="D190" s="33"/>
      <c r="E190" s="33"/>
      <c r="F190" s="33"/>
      <c r="G190" s="33"/>
      <c r="H190" s="33"/>
      <c r="K190" s="50"/>
    </row>
    <row r="191" spans="1:11">
      <c r="A191" s="48"/>
      <c r="B191" s="49" t="s">
        <v>169</v>
      </c>
      <c r="C191" s="33"/>
      <c r="D191" s="33"/>
      <c r="E191" s="33"/>
      <c r="F191" s="33"/>
      <c r="G191" s="33"/>
      <c r="H191" s="33"/>
      <c r="K191" s="50"/>
    </row>
    <row r="192" spans="1:11">
      <c r="A192" s="48"/>
      <c r="B192" s="49" t="s">
        <v>170</v>
      </c>
      <c r="C192" s="33"/>
      <c r="D192" s="33"/>
      <c r="E192" s="33"/>
      <c r="F192" s="33"/>
      <c r="G192" s="33"/>
      <c r="H192" s="33"/>
      <c r="K192" s="50"/>
    </row>
    <row r="193" spans="1:11">
      <c r="A193" s="48"/>
      <c r="B193" s="49"/>
      <c r="C193" s="33"/>
      <c r="D193" s="33"/>
      <c r="E193" s="33"/>
      <c r="F193" s="33"/>
      <c r="G193" s="33"/>
      <c r="H193" s="33"/>
      <c r="K193" s="50"/>
    </row>
    <row r="194" spans="1:11">
      <c r="A194" s="48"/>
      <c r="B194" s="49"/>
      <c r="C194" s="33"/>
      <c r="D194" s="33"/>
      <c r="E194" s="33"/>
      <c r="F194" s="33"/>
      <c r="G194" s="33"/>
      <c r="H194" s="33"/>
      <c r="K194" s="50"/>
    </row>
    <row r="195" spans="1:11">
      <c r="A195" s="48"/>
      <c r="B195" s="49"/>
      <c r="C195" s="33"/>
      <c r="D195" s="33"/>
      <c r="E195" s="33"/>
      <c r="F195" s="59" t="s">
        <v>119</v>
      </c>
      <c r="G195" s="33"/>
      <c r="H195" s="59"/>
      <c r="I195" s="59"/>
      <c r="J195" s="60" t="s">
        <v>49</v>
      </c>
      <c r="K195" s="61">
        <f>SUM(K133:K194)</f>
        <v>0</v>
      </c>
    </row>
    <row r="196" spans="1:11">
      <c r="A196" s="48"/>
      <c r="B196" s="63"/>
      <c r="C196" s="33"/>
      <c r="D196" s="33"/>
      <c r="E196" s="33"/>
      <c r="F196" s="59"/>
      <c r="G196" s="33"/>
      <c r="H196" s="59"/>
      <c r="I196" s="59"/>
      <c r="J196" s="59"/>
      <c r="K196" s="58"/>
    </row>
    <row r="197" spans="1:11">
      <c r="A197" s="48"/>
      <c r="B197" s="63"/>
      <c r="C197" s="33"/>
      <c r="D197" s="33"/>
      <c r="E197" s="33"/>
      <c r="F197" s="33"/>
      <c r="G197" s="33"/>
      <c r="H197" s="33"/>
      <c r="K197" s="50"/>
    </row>
    <row r="198" spans="1:11">
      <c r="A198" s="48"/>
      <c r="B198" s="63"/>
      <c r="C198" s="33"/>
      <c r="D198" s="33"/>
      <c r="E198" s="33"/>
      <c r="F198" s="33"/>
      <c r="G198" s="33"/>
      <c r="H198" s="33"/>
      <c r="K198" s="50"/>
    </row>
    <row r="199" spans="1:11">
      <c r="A199" s="48" t="s">
        <v>14</v>
      </c>
      <c r="B199" s="51" t="s">
        <v>171</v>
      </c>
      <c r="C199" s="33"/>
      <c r="D199" s="33"/>
      <c r="E199" s="33"/>
      <c r="F199" s="33"/>
      <c r="G199" s="33"/>
      <c r="H199" s="33"/>
      <c r="K199" s="50"/>
    </row>
    <row r="200" spans="1:11">
      <c r="A200" s="48"/>
      <c r="B200" s="49"/>
      <c r="C200" s="33"/>
      <c r="D200" s="33"/>
      <c r="E200" s="33"/>
      <c r="F200" s="33"/>
      <c r="G200" s="33"/>
      <c r="H200" s="33"/>
      <c r="K200" s="50"/>
    </row>
    <row r="201" spans="1:11">
      <c r="A201" s="48"/>
      <c r="B201" s="49" t="s">
        <v>172</v>
      </c>
      <c r="C201" s="33"/>
      <c r="D201" s="33"/>
      <c r="E201" s="33"/>
      <c r="F201" s="33"/>
      <c r="G201" s="33"/>
      <c r="H201" s="33"/>
      <c r="K201" s="50"/>
    </row>
    <row r="202" spans="1:11">
      <c r="A202" s="48"/>
      <c r="B202" s="49" t="s">
        <v>173</v>
      </c>
      <c r="C202" s="33"/>
      <c r="D202" s="33"/>
      <c r="E202" s="33"/>
      <c r="F202" s="33"/>
      <c r="G202" s="33"/>
      <c r="H202" s="33"/>
      <c r="K202" s="50"/>
    </row>
    <row r="203" spans="1:11">
      <c r="A203" s="48"/>
      <c r="B203" s="49" t="s">
        <v>174</v>
      </c>
      <c r="C203" s="33"/>
      <c r="D203" s="33"/>
      <c r="E203" s="33"/>
      <c r="F203" s="33"/>
      <c r="G203" s="33"/>
      <c r="H203" s="33"/>
      <c r="K203" s="50"/>
    </row>
    <row r="204" spans="1:11">
      <c r="A204" s="48"/>
      <c r="B204" s="49" t="s">
        <v>175</v>
      </c>
      <c r="C204" s="33"/>
      <c r="D204" s="33"/>
      <c r="E204" s="33"/>
      <c r="F204" s="33"/>
      <c r="G204" s="33"/>
      <c r="H204" s="33"/>
      <c r="K204" s="50"/>
    </row>
    <row r="205" spans="1:11">
      <c r="A205" s="48"/>
      <c r="B205" s="49"/>
      <c r="C205" s="33"/>
      <c r="D205" s="33"/>
      <c r="E205" s="33"/>
      <c r="F205" s="33"/>
      <c r="G205" s="33"/>
      <c r="H205" s="33"/>
      <c r="K205" s="50"/>
    </row>
    <row r="206" spans="1:11">
      <c r="A206" s="48"/>
      <c r="B206" s="49" t="s">
        <v>176</v>
      </c>
      <c r="C206" s="33"/>
      <c r="D206" s="33"/>
      <c r="E206" s="33"/>
      <c r="F206" s="33"/>
      <c r="G206" s="33"/>
      <c r="H206" s="33"/>
      <c r="K206" s="50"/>
    </row>
    <row r="207" spans="1:11">
      <c r="A207" s="48"/>
      <c r="B207" s="49" t="s">
        <v>177</v>
      </c>
      <c r="C207" s="33"/>
      <c r="D207" s="33"/>
      <c r="E207" s="33"/>
      <c r="F207" s="33"/>
      <c r="G207" s="33"/>
      <c r="H207" s="33"/>
      <c r="K207" s="50"/>
    </row>
    <row r="208" spans="1:11">
      <c r="A208" s="48"/>
      <c r="B208" s="49"/>
      <c r="C208" s="33"/>
      <c r="D208" s="33"/>
      <c r="E208" s="33"/>
      <c r="F208" s="33"/>
      <c r="G208" s="33"/>
      <c r="H208" s="33"/>
      <c r="K208" s="50"/>
    </row>
    <row r="209" spans="1:11">
      <c r="A209" s="48" t="s">
        <v>3</v>
      </c>
      <c r="B209" s="51" t="s">
        <v>178</v>
      </c>
      <c r="C209" s="33"/>
      <c r="D209" s="33"/>
      <c r="E209" s="33"/>
      <c r="F209" s="33"/>
      <c r="G209" s="33"/>
      <c r="H209" s="33"/>
      <c r="K209" s="50"/>
    </row>
    <row r="210" spans="1:11">
      <c r="A210" s="48"/>
      <c r="B210" s="49"/>
      <c r="C210" s="33"/>
      <c r="D210" s="33"/>
      <c r="E210" s="33"/>
      <c r="F210" s="33"/>
      <c r="G210" s="33"/>
      <c r="H210" s="33"/>
      <c r="K210" s="50"/>
    </row>
    <row r="211" spans="1:11">
      <c r="A211" s="48"/>
      <c r="B211" s="49" t="s">
        <v>179</v>
      </c>
      <c r="C211" s="33"/>
      <c r="D211" s="33"/>
      <c r="E211" s="33"/>
      <c r="F211" s="33"/>
      <c r="G211" s="33"/>
      <c r="H211" s="33"/>
      <c r="K211" s="50"/>
    </row>
    <row r="212" spans="1:11">
      <c r="A212" s="48"/>
      <c r="B212" s="49" t="s">
        <v>180</v>
      </c>
      <c r="C212" s="33"/>
      <c r="D212" s="33"/>
      <c r="E212" s="33"/>
      <c r="F212" s="33"/>
      <c r="G212" s="33"/>
      <c r="H212" s="33"/>
      <c r="K212" s="50"/>
    </row>
    <row r="213" spans="1:11">
      <c r="A213" s="48"/>
      <c r="B213" s="49" t="s">
        <v>181</v>
      </c>
      <c r="C213" s="33"/>
      <c r="D213" s="33"/>
      <c r="E213" s="33"/>
      <c r="F213" s="33"/>
      <c r="G213" s="33"/>
      <c r="H213" s="33"/>
      <c r="K213" s="50"/>
    </row>
    <row r="214" spans="1:11">
      <c r="A214" s="48"/>
      <c r="B214" s="49" t="s">
        <v>182</v>
      </c>
      <c r="C214" s="33"/>
      <c r="D214" s="33"/>
      <c r="E214" s="33"/>
      <c r="F214" s="33"/>
      <c r="G214" s="33"/>
      <c r="H214" s="33"/>
      <c r="K214" s="50"/>
    </row>
    <row r="215" spans="1:11">
      <c r="A215" s="48"/>
      <c r="B215" s="49" t="s">
        <v>183</v>
      </c>
      <c r="C215" s="33"/>
      <c r="D215" s="33"/>
      <c r="E215" s="33"/>
      <c r="F215" s="33"/>
      <c r="G215" s="33"/>
      <c r="H215" s="33"/>
      <c r="K215" s="50"/>
    </row>
    <row r="216" spans="1:11">
      <c r="A216" s="48"/>
      <c r="B216" s="49" t="s">
        <v>184</v>
      </c>
      <c r="C216" s="33"/>
      <c r="D216" s="33"/>
      <c r="E216" s="33"/>
      <c r="F216" s="33"/>
      <c r="G216" s="33"/>
      <c r="H216" s="33"/>
      <c r="K216" s="50"/>
    </row>
    <row r="217" spans="1:11">
      <c r="A217" s="48"/>
      <c r="B217" s="49"/>
      <c r="C217" s="33"/>
      <c r="D217" s="33"/>
      <c r="E217" s="33"/>
      <c r="F217" s="33"/>
      <c r="G217" s="33"/>
      <c r="H217" s="33"/>
      <c r="K217" s="50"/>
    </row>
    <row r="218" spans="1:11">
      <c r="A218" s="48" t="s">
        <v>5</v>
      </c>
      <c r="B218" s="51" t="s">
        <v>185</v>
      </c>
      <c r="C218" s="33"/>
      <c r="D218" s="33"/>
      <c r="E218" s="33"/>
      <c r="F218" s="33"/>
      <c r="G218" s="33"/>
      <c r="H218" s="33"/>
      <c r="K218" s="50"/>
    </row>
    <row r="219" spans="1:11">
      <c r="A219" s="48"/>
      <c r="B219" s="49"/>
      <c r="C219" s="33"/>
      <c r="D219" s="33"/>
      <c r="E219" s="33"/>
      <c r="F219" s="33"/>
      <c r="G219" s="33"/>
      <c r="H219" s="33"/>
      <c r="K219" s="50"/>
    </row>
    <row r="220" spans="1:11">
      <c r="A220" s="48"/>
      <c r="B220" s="49" t="s">
        <v>186</v>
      </c>
      <c r="C220" s="33"/>
      <c r="D220" s="33"/>
      <c r="E220" s="33"/>
      <c r="F220" s="33"/>
      <c r="G220" s="33"/>
      <c r="H220" s="33"/>
      <c r="K220" s="50"/>
    </row>
    <row r="221" spans="1:11">
      <c r="A221" s="48"/>
      <c r="B221" s="49" t="s">
        <v>187</v>
      </c>
      <c r="C221" s="33"/>
      <c r="D221" s="33"/>
      <c r="E221" s="33"/>
      <c r="F221" s="33"/>
      <c r="G221" s="33"/>
      <c r="H221" s="33"/>
      <c r="K221" s="50"/>
    </row>
    <row r="222" spans="1:11">
      <c r="A222" s="48"/>
      <c r="B222" s="49" t="s">
        <v>188</v>
      </c>
      <c r="C222" s="33"/>
      <c r="D222" s="33"/>
      <c r="E222" s="33"/>
      <c r="F222" s="33"/>
      <c r="G222" s="33"/>
      <c r="H222" s="33"/>
      <c r="K222" s="50"/>
    </row>
    <row r="223" spans="1:11">
      <c r="A223" s="48"/>
      <c r="B223" s="49"/>
      <c r="C223" s="33"/>
      <c r="D223" s="33"/>
      <c r="E223" s="33"/>
      <c r="F223" s="33"/>
      <c r="G223" s="33"/>
      <c r="H223" s="33"/>
      <c r="K223" s="50"/>
    </row>
    <row r="224" spans="1:11">
      <c r="A224" s="48" t="s">
        <v>6</v>
      </c>
      <c r="B224" s="51" t="s">
        <v>189</v>
      </c>
      <c r="C224" s="33"/>
      <c r="D224" s="33"/>
      <c r="E224" s="33"/>
      <c r="F224" s="33"/>
      <c r="G224" s="33"/>
      <c r="H224" s="33"/>
      <c r="K224" s="50"/>
    </row>
    <row r="225" spans="1:11">
      <c r="A225" s="48"/>
      <c r="B225" s="49"/>
      <c r="C225" s="33"/>
      <c r="D225" s="33"/>
      <c r="E225" s="33"/>
      <c r="F225" s="33"/>
      <c r="G225" s="33"/>
      <c r="H225" s="33"/>
      <c r="K225" s="50"/>
    </row>
    <row r="226" spans="1:11">
      <c r="A226" s="48"/>
      <c r="B226" s="49" t="s">
        <v>190</v>
      </c>
      <c r="C226" s="33"/>
      <c r="D226" s="33"/>
      <c r="E226" s="33"/>
      <c r="F226" s="33"/>
      <c r="G226" s="33"/>
      <c r="H226" s="33"/>
      <c r="K226" s="50"/>
    </row>
    <row r="227" spans="1:11">
      <c r="A227" s="48"/>
      <c r="B227" s="49" t="s">
        <v>191</v>
      </c>
      <c r="C227" s="33"/>
      <c r="D227" s="33"/>
      <c r="E227" s="33"/>
      <c r="F227" s="33"/>
      <c r="G227" s="33"/>
      <c r="H227" s="33"/>
      <c r="K227" s="50"/>
    </row>
    <row r="228" spans="1:11">
      <c r="A228" s="48"/>
      <c r="B228" s="49"/>
      <c r="C228" s="33"/>
      <c r="D228" s="33"/>
      <c r="E228" s="33"/>
      <c r="F228" s="33"/>
      <c r="G228" s="33"/>
      <c r="H228" s="33"/>
      <c r="K228" s="50"/>
    </row>
    <row r="229" spans="1:11">
      <c r="A229" s="48"/>
      <c r="B229" s="49" t="s">
        <v>192</v>
      </c>
      <c r="C229" s="33"/>
      <c r="D229" s="33"/>
      <c r="E229" s="33"/>
      <c r="F229" s="33"/>
      <c r="G229" s="33"/>
      <c r="H229" s="33"/>
      <c r="K229" s="50"/>
    </row>
    <row r="230" spans="1:11">
      <c r="A230" s="48"/>
      <c r="B230" s="49" t="s">
        <v>193</v>
      </c>
      <c r="C230" s="33"/>
      <c r="D230" s="33"/>
      <c r="E230" s="33"/>
      <c r="F230" s="33"/>
      <c r="G230" s="33"/>
      <c r="H230" s="33"/>
      <c r="K230" s="50"/>
    </row>
    <row r="231" spans="1:11">
      <c r="A231" s="48"/>
      <c r="B231" s="49" t="s">
        <v>194</v>
      </c>
      <c r="C231" s="33"/>
      <c r="D231" s="33"/>
      <c r="E231" s="33"/>
      <c r="F231" s="33"/>
      <c r="G231" s="33"/>
      <c r="H231" s="33"/>
      <c r="K231" s="50"/>
    </row>
    <row r="232" spans="1:11">
      <c r="A232" s="48"/>
      <c r="B232" s="49" t="s">
        <v>195</v>
      </c>
      <c r="C232" s="33"/>
      <c r="D232" s="33"/>
      <c r="E232" s="33"/>
      <c r="F232" s="33"/>
      <c r="G232" s="33"/>
      <c r="H232" s="33"/>
      <c r="K232" s="50"/>
    </row>
    <row r="233" spans="1:11">
      <c r="A233" s="48"/>
      <c r="B233" s="49" t="s">
        <v>196</v>
      </c>
      <c r="C233" s="33"/>
      <c r="D233" s="33"/>
      <c r="E233" s="33"/>
      <c r="F233" s="33"/>
      <c r="G233" s="33"/>
      <c r="H233" s="33"/>
      <c r="K233" s="50"/>
    </row>
    <row r="234" spans="1:11">
      <c r="A234" s="48"/>
      <c r="B234" s="49" t="s">
        <v>197</v>
      </c>
      <c r="C234" s="33"/>
      <c r="D234" s="33"/>
      <c r="E234" s="33"/>
      <c r="F234" s="33"/>
      <c r="G234" s="33"/>
      <c r="H234" s="33"/>
      <c r="K234" s="50"/>
    </row>
    <row r="235" spans="1:11">
      <c r="A235" s="48"/>
      <c r="B235" s="49"/>
      <c r="C235" s="33"/>
      <c r="D235" s="33"/>
      <c r="E235" s="33"/>
      <c r="F235" s="33"/>
      <c r="G235" s="33"/>
      <c r="H235" s="33"/>
      <c r="K235" s="50"/>
    </row>
    <row r="236" spans="1:11">
      <c r="A236" s="48" t="s">
        <v>7</v>
      </c>
      <c r="B236" s="51" t="s">
        <v>198</v>
      </c>
      <c r="C236" s="33"/>
      <c r="D236" s="33"/>
      <c r="E236" s="33"/>
      <c r="F236" s="33"/>
      <c r="G236" s="33"/>
      <c r="H236" s="33"/>
      <c r="K236" s="50"/>
    </row>
    <row r="237" spans="1:11">
      <c r="A237" s="48"/>
      <c r="B237" s="49"/>
      <c r="C237" s="33"/>
      <c r="D237" s="33"/>
      <c r="E237" s="33"/>
      <c r="F237" s="33"/>
      <c r="G237" s="33"/>
      <c r="H237" s="33"/>
      <c r="K237" s="50"/>
    </row>
    <row r="238" spans="1:11">
      <c r="A238" s="48"/>
      <c r="B238" s="49" t="s">
        <v>199</v>
      </c>
      <c r="C238" s="33"/>
      <c r="D238" s="33"/>
      <c r="E238" s="33"/>
      <c r="F238" s="33"/>
      <c r="G238" s="33"/>
      <c r="H238" s="33"/>
      <c r="K238" s="50"/>
    </row>
    <row r="239" spans="1:11">
      <c r="A239" s="48"/>
      <c r="B239" s="49" t="s">
        <v>200</v>
      </c>
      <c r="C239" s="33"/>
      <c r="D239" s="33"/>
      <c r="E239" s="33"/>
      <c r="F239" s="33"/>
      <c r="G239" s="33"/>
      <c r="H239" s="33"/>
      <c r="K239" s="50"/>
    </row>
    <row r="240" spans="1:11">
      <c r="A240" s="48"/>
      <c r="B240" s="49" t="s">
        <v>201</v>
      </c>
      <c r="C240" s="33"/>
      <c r="D240" s="33"/>
      <c r="E240" s="33"/>
      <c r="F240" s="33"/>
      <c r="G240" s="33"/>
      <c r="H240" s="33"/>
      <c r="K240" s="50"/>
    </row>
    <row r="241" spans="1:11">
      <c r="A241" s="48"/>
      <c r="B241" s="49" t="s">
        <v>202</v>
      </c>
      <c r="C241" s="33"/>
      <c r="D241" s="33"/>
      <c r="E241" s="33"/>
      <c r="F241" s="33"/>
      <c r="G241" s="33"/>
      <c r="H241" s="33"/>
      <c r="K241" s="50"/>
    </row>
    <row r="242" spans="1:11">
      <c r="A242" s="48"/>
      <c r="B242" s="49" t="s">
        <v>203</v>
      </c>
      <c r="C242" s="33"/>
      <c r="D242" s="33"/>
      <c r="E242" s="33"/>
      <c r="F242" s="33"/>
      <c r="G242" s="33"/>
      <c r="H242" s="33"/>
      <c r="K242" s="50"/>
    </row>
    <row r="243" spans="1:11">
      <c r="A243" s="48"/>
      <c r="B243" s="49"/>
      <c r="C243" s="33"/>
      <c r="D243" s="33"/>
      <c r="E243" s="33"/>
      <c r="F243" s="33"/>
      <c r="G243" s="33"/>
      <c r="H243" s="33" t="s">
        <v>37</v>
      </c>
      <c r="K243" s="50"/>
    </row>
    <row r="244" spans="1:11">
      <c r="A244" s="48" t="s">
        <v>9</v>
      </c>
      <c r="B244" s="51" t="s">
        <v>204</v>
      </c>
      <c r="C244" s="33"/>
      <c r="D244" s="33"/>
      <c r="E244" s="33"/>
      <c r="F244" s="33"/>
      <c r="G244" s="33"/>
      <c r="H244" s="33"/>
      <c r="K244" s="50"/>
    </row>
    <row r="245" spans="1:11">
      <c r="A245" s="48"/>
      <c r="B245" s="49"/>
      <c r="C245" s="33"/>
      <c r="D245" s="33"/>
      <c r="E245" s="33"/>
      <c r="F245" s="33"/>
      <c r="G245" s="33"/>
      <c r="H245" s="33"/>
      <c r="K245" s="50"/>
    </row>
    <row r="246" spans="1:11">
      <c r="A246" s="48"/>
      <c r="B246" s="49" t="s">
        <v>205</v>
      </c>
      <c r="C246" s="33"/>
      <c r="D246" s="33"/>
      <c r="E246" s="33"/>
      <c r="F246" s="33"/>
      <c r="G246" s="33"/>
      <c r="H246" s="33"/>
      <c r="K246" s="50"/>
    </row>
    <row r="247" spans="1:11">
      <c r="A247" s="48"/>
      <c r="B247" s="49" t="s">
        <v>206</v>
      </c>
      <c r="C247" s="33"/>
      <c r="D247" s="33"/>
      <c r="E247" s="33"/>
      <c r="F247" s="33"/>
      <c r="G247" s="33"/>
      <c r="H247" s="33"/>
      <c r="K247" s="50"/>
    </row>
    <row r="248" spans="1:11">
      <c r="A248" s="48"/>
      <c r="B248" s="49"/>
      <c r="C248" s="33"/>
      <c r="D248" s="33"/>
      <c r="E248" s="33"/>
      <c r="F248" s="33"/>
      <c r="G248" s="33"/>
      <c r="H248" s="33"/>
      <c r="K248" s="50"/>
    </row>
    <row r="249" spans="1:11">
      <c r="A249" s="48"/>
      <c r="B249" s="49"/>
      <c r="C249" s="33"/>
      <c r="D249" s="33"/>
      <c r="E249" s="33"/>
      <c r="F249" s="33"/>
      <c r="G249" s="33"/>
      <c r="H249" s="33"/>
      <c r="K249" s="50"/>
    </row>
    <row r="250" spans="1:11">
      <c r="A250" s="48"/>
      <c r="B250" s="49"/>
      <c r="C250" s="33"/>
      <c r="D250" s="33"/>
      <c r="E250" s="33"/>
      <c r="F250" s="33"/>
      <c r="G250" s="33"/>
      <c r="H250" s="33"/>
      <c r="K250" s="50"/>
    </row>
    <row r="251" spans="1:11">
      <c r="A251" s="48"/>
      <c r="B251" s="49"/>
      <c r="C251" s="33"/>
      <c r="D251" s="33"/>
      <c r="E251" s="33"/>
      <c r="F251" s="33"/>
      <c r="G251" s="33"/>
      <c r="H251" s="33"/>
      <c r="K251" s="50"/>
    </row>
    <row r="252" spans="1:11">
      <c r="A252" s="48"/>
      <c r="B252" s="49"/>
      <c r="C252" s="33"/>
      <c r="D252" s="33"/>
      <c r="E252" s="33"/>
      <c r="F252" s="33"/>
      <c r="G252" s="33"/>
      <c r="H252" s="33"/>
      <c r="K252" s="50"/>
    </row>
    <row r="253" spans="1:11">
      <c r="A253" s="48"/>
      <c r="B253" s="49"/>
      <c r="C253" s="33"/>
      <c r="D253" s="33"/>
      <c r="E253" s="33"/>
      <c r="F253" s="33"/>
      <c r="G253" s="33"/>
      <c r="H253" s="33"/>
      <c r="K253" s="58"/>
    </row>
    <row r="254" spans="1:11">
      <c r="A254" s="48"/>
      <c r="B254" s="49"/>
      <c r="C254" s="33"/>
      <c r="D254" s="33"/>
      <c r="E254" s="33"/>
      <c r="F254" s="33"/>
      <c r="G254" s="33"/>
      <c r="H254" s="33"/>
      <c r="K254" s="50"/>
    </row>
    <row r="255" spans="1:11">
      <c r="A255" s="48"/>
      <c r="B255" s="49"/>
      <c r="C255" s="33"/>
      <c r="D255" s="33"/>
      <c r="E255" s="33"/>
      <c r="F255" s="33"/>
      <c r="G255" s="59" t="s">
        <v>119</v>
      </c>
      <c r="H255" s="33"/>
      <c r="I255" s="59"/>
      <c r="J255" s="60" t="s">
        <v>49</v>
      </c>
      <c r="K255" s="61">
        <f>K247</f>
        <v>0</v>
      </c>
    </row>
    <row r="256" spans="1:11">
      <c r="A256" s="48"/>
      <c r="B256" s="49"/>
      <c r="C256" s="33"/>
      <c r="D256" s="33"/>
      <c r="E256" s="33"/>
      <c r="F256" s="33"/>
      <c r="G256" s="33"/>
      <c r="H256" s="33"/>
      <c r="K256" s="58"/>
    </row>
    <row r="257" spans="1:11">
      <c r="A257" s="48"/>
      <c r="B257" s="49"/>
      <c r="C257" s="33"/>
      <c r="D257" s="33"/>
      <c r="E257" s="33"/>
      <c r="F257" s="33"/>
      <c r="G257" s="33"/>
      <c r="H257" s="33"/>
      <c r="K257" s="50"/>
    </row>
    <row r="258" spans="1:11">
      <c r="A258" s="48"/>
      <c r="B258" s="49"/>
      <c r="C258" s="33"/>
      <c r="D258" s="33"/>
      <c r="E258" s="33"/>
      <c r="F258" s="33"/>
      <c r="G258" s="33"/>
      <c r="H258" s="33"/>
      <c r="K258" s="50"/>
    </row>
    <row r="259" spans="1:11">
      <c r="A259" s="48" t="s">
        <v>14</v>
      </c>
      <c r="B259" s="51" t="s">
        <v>207</v>
      </c>
      <c r="C259" s="33"/>
      <c r="D259" s="33"/>
      <c r="E259" s="33"/>
      <c r="F259" s="33"/>
      <c r="G259" s="33"/>
      <c r="H259" s="33"/>
      <c r="K259" s="50"/>
    </row>
    <row r="260" spans="1:11">
      <c r="A260" s="48"/>
      <c r="B260" s="49"/>
      <c r="C260" s="33"/>
      <c r="D260" s="33"/>
      <c r="E260" s="33"/>
      <c r="F260" s="33"/>
      <c r="G260" s="33"/>
      <c r="H260" s="33"/>
      <c r="K260" s="50"/>
    </row>
    <row r="261" spans="1:11">
      <c r="A261" s="48"/>
      <c r="B261" s="49" t="s">
        <v>208</v>
      </c>
      <c r="C261" s="33"/>
      <c r="D261" s="33"/>
      <c r="E261" s="33"/>
      <c r="F261" s="33"/>
      <c r="G261" s="33"/>
      <c r="H261" s="33"/>
      <c r="K261" s="50"/>
    </row>
    <row r="262" spans="1:11">
      <c r="A262" s="48"/>
      <c r="B262" s="49" t="s">
        <v>209</v>
      </c>
      <c r="C262" s="33"/>
      <c r="D262" s="33"/>
      <c r="E262" s="33"/>
      <c r="F262" s="33"/>
      <c r="G262" s="33"/>
      <c r="H262" s="33"/>
      <c r="K262" s="50"/>
    </row>
    <row r="263" spans="1:11">
      <c r="A263" s="48"/>
      <c r="B263" s="49" t="s">
        <v>210</v>
      </c>
      <c r="C263" s="33"/>
      <c r="D263" s="33"/>
      <c r="E263" s="33"/>
      <c r="F263" s="33"/>
      <c r="G263" s="33"/>
      <c r="H263" s="33"/>
      <c r="K263" s="50"/>
    </row>
    <row r="264" spans="1:11">
      <c r="A264" s="48"/>
      <c r="B264" s="49" t="s">
        <v>211</v>
      </c>
      <c r="C264" s="33"/>
      <c r="D264" s="33"/>
      <c r="E264" s="33"/>
      <c r="F264" s="33"/>
      <c r="G264" s="33"/>
      <c r="H264" s="33"/>
      <c r="K264" s="50"/>
    </row>
    <row r="265" spans="1:11">
      <c r="A265" s="48"/>
      <c r="B265" s="49" t="s">
        <v>212</v>
      </c>
      <c r="C265" s="33"/>
      <c r="D265" s="33"/>
      <c r="E265" s="33"/>
      <c r="F265" s="33"/>
      <c r="G265" s="33"/>
      <c r="H265" s="33"/>
      <c r="K265" s="50"/>
    </row>
    <row r="266" spans="1:11">
      <c r="A266" s="48"/>
      <c r="B266" s="49" t="s">
        <v>213</v>
      </c>
      <c r="C266" s="33"/>
      <c r="D266" s="33"/>
      <c r="E266" s="33"/>
      <c r="F266" s="33"/>
      <c r="G266" s="33"/>
      <c r="H266" s="33"/>
      <c r="K266" s="50"/>
    </row>
    <row r="267" spans="1:11">
      <c r="A267" s="48"/>
      <c r="B267" s="49" t="s">
        <v>214</v>
      </c>
      <c r="C267" s="33"/>
      <c r="D267" s="33"/>
      <c r="E267" s="33"/>
      <c r="F267" s="33"/>
      <c r="G267" s="33"/>
      <c r="H267" s="33"/>
      <c r="K267" s="50"/>
    </row>
    <row r="268" spans="1:11">
      <c r="A268" s="48"/>
      <c r="B268" s="49"/>
      <c r="C268" s="33"/>
      <c r="D268" s="33"/>
      <c r="E268" s="33"/>
      <c r="F268" s="33"/>
      <c r="G268" s="33"/>
      <c r="H268" s="33"/>
      <c r="K268" s="50"/>
    </row>
    <row r="269" spans="1:11">
      <c r="A269" s="48"/>
      <c r="B269" s="49" t="s">
        <v>215</v>
      </c>
      <c r="C269" s="33"/>
      <c r="D269" s="33"/>
      <c r="E269" s="33"/>
      <c r="F269" s="33"/>
      <c r="G269" s="33"/>
      <c r="H269" s="33"/>
      <c r="K269" s="50"/>
    </row>
    <row r="270" spans="1:11">
      <c r="A270" s="48"/>
      <c r="B270" s="49" t="s">
        <v>216</v>
      </c>
      <c r="C270" s="33"/>
      <c r="D270" s="33"/>
      <c r="E270" s="33"/>
      <c r="F270" s="33"/>
      <c r="G270" s="33"/>
      <c r="H270" s="33"/>
      <c r="K270" s="50"/>
    </row>
    <row r="271" spans="1:11">
      <c r="A271" s="48"/>
      <c r="B271" s="49" t="s">
        <v>217</v>
      </c>
      <c r="C271" s="33"/>
      <c r="D271" s="33"/>
      <c r="E271" s="33"/>
      <c r="F271" s="33"/>
      <c r="G271" s="33"/>
      <c r="H271" s="33"/>
      <c r="K271" s="50"/>
    </row>
    <row r="272" spans="1:11">
      <c r="A272" s="48"/>
      <c r="B272" s="49" t="s">
        <v>218</v>
      </c>
      <c r="C272" s="33"/>
      <c r="D272" s="33"/>
      <c r="E272" s="33"/>
      <c r="F272" s="33"/>
      <c r="G272" s="33"/>
      <c r="H272" s="33"/>
      <c r="K272" s="50"/>
    </row>
    <row r="273" spans="1:11">
      <c r="A273" s="48"/>
      <c r="B273" s="49" t="s">
        <v>219</v>
      </c>
      <c r="C273" s="33"/>
      <c r="D273" s="33"/>
      <c r="E273" s="33"/>
      <c r="F273" s="33"/>
      <c r="G273" s="33"/>
      <c r="H273" s="33"/>
      <c r="K273" s="50"/>
    </row>
    <row r="274" spans="1:11">
      <c r="A274" s="48"/>
      <c r="B274" s="49" t="s">
        <v>220</v>
      </c>
      <c r="C274" s="33"/>
      <c r="D274" s="33"/>
      <c r="E274" s="33"/>
      <c r="F274" s="33"/>
      <c r="G274" s="33"/>
      <c r="H274" s="33"/>
      <c r="K274" s="50"/>
    </row>
    <row r="275" spans="1:11">
      <c r="A275" s="48"/>
      <c r="B275" s="49"/>
      <c r="C275" s="33"/>
      <c r="D275" s="33"/>
      <c r="E275" s="33"/>
      <c r="F275" s="33"/>
      <c r="G275" s="33"/>
      <c r="H275" s="33"/>
      <c r="K275" s="50"/>
    </row>
    <row r="276" spans="1:11">
      <c r="A276" s="48"/>
      <c r="B276" s="49" t="s">
        <v>221</v>
      </c>
      <c r="C276" s="33"/>
      <c r="D276" s="33"/>
      <c r="E276" s="33"/>
      <c r="F276" s="33"/>
      <c r="G276" s="33"/>
      <c r="H276" s="33"/>
      <c r="K276" s="50"/>
    </row>
    <row r="277" spans="1:11">
      <c r="A277" s="48"/>
      <c r="B277" s="49" t="s">
        <v>222</v>
      </c>
      <c r="C277" s="33"/>
      <c r="D277" s="33"/>
      <c r="E277" s="33"/>
      <c r="F277" s="33"/>
      <c r="G277" s="33"/>
      <c r="H277" s="33"/>
      <c r="K277" s="50"/>
    </row>
    <row r="278" spans="1:11">
      <c r="A278" s="48"/>
      <c r="B278" s="49" t="s">
        <v>223</v>
      </c>
      <c r="C278" s="33"/>
      <c r="D278" s="33"/>
      <c r="E278" s="33"/>
      <c r="F278" s="33"/>
      <c r="G278" s="33"/>
      <c r="H278" s="33"/>
      <c r="K278" s="50"/>
    </row>
    <row r="279" spans="1:11">
      <c r="A279" s="48"/>
      <c r="B279" s="49"/>
      <c r="C279" s="33"/>
      <c r="D279" s="33"/>
      <c r="E279" s="33"/>
      <c r="F279" s="33"/>
      <c r="G279" s="33"/>
      <c r="H279" s="33"/>
      <c r="K279" s="50"/>
    </row>
    <row r="280" spans="1:11">
      <c r="A280" s="48"/>
      <c r="B280" s="49" t="s">
        <v>224</v>
      </c>
      <c r="C280" s="33"/>
      <c r="D280" s="33"/>
      <c r="E280" s="33"/>
      <c r="F280" s="33"/>
      <c r="G280" s="33"/>
      <c r="H280" s="33"/>
      <c r="K280" s="50"/>
    </row>
    <row r="281" spans="1:11">
      <c r="A281" s="48"/>
      <c r="B281" s="49"/>
      <c r="C281" s="33"/>
      <c r="D281" s="33"/>
      <c r="E281" s="33"/>
      <c r="F281" s="33"/>
      <c r="G281" s="33"/>
      <c r="H281" s="33"/>
      <c r="K281" s="50"/>
    </row>
    <row r="282" spans="1:11">
      <c r="A282" s="48" t="s">
        <v>3</v>
      </c>
      <c r="B282" s="51" t="s">
        <v>225</v>
      </c>
      <c r="C282" s="33"/>
      <c r="D282" s="33"/>
      <c r="E282" s="33"/>
      <c r="F282" s="33"/>
      <c r="G282" s="33"/>
      <c r="H282" s="33"/>
      <c r="K282" s="50"/>
    </row>
    <row r="283" spans="1:11">
      <c r="A283" s="48"/>
      <c r="B283" s="49"/>
      <c r="C283" s="33"/>
      <c r="D283" s="33"/>
      <c r="E283" s="33"/>
      <c r="F283" s="33"/>
      <c r="G283" s="33"/>
      <c r="H283" s="33"/>
      <c r="K283" s="50"/>
    </row>
    <row r="284" spans="1:11">
      <c r="A284" s="48"/>
      <c r="B284" s="49" t="s">
        <v>226</v>
      </c>
      <c r="C284" s="33"/>
      <c r="D284" s="33"/>
      <c r="E284" s="33"/>
      <c r="F284" s="33"/>
      <c r="G284" s="33"/>
      <c r="H284" s="33"/>
      <c r="K284" s="50"/>
    </row>
    <row r="285" spans="1:11">
      <c r="A285" s="48"/>
      <c r="B285" s="49" t="s">
        <v>227</v>
      </c>
      <c r="C285" s="33"/>
      <c r="D285" s="33"/>
      <c r="E285" s="33"/>
      <c r="F285" s="33"/>
      <c r="G285" s="33"/>
      <c r="H285" s="33"/>
      <c r="K285" s="50"/>
    </row>
    <row r="286" spans="1:11">
      <c r="A286" s="48"/>
      <c r="B286" s="49"/>
      <c r="C286" s="33"/>
      <c r="D286" s="33"/>
      <c r="E286" s="33"/>
      <c r="F286" s="33"/>
      <c r="G286" s="33"/>
      <c r="H286" s="33"/>
      <c r="K286" s="50"/>
    </row>
    <row r="287" spans="1:11">
      <c r="A287" s="48"/>
      <c r="B287" s="49" t="s">
        <v>228</v>
      </c>
      <c r="C287" s="33"/>
      <c r="D287" s="33"/>
      <c r="E287" s="33"/>
      <c r="F287" s="33"/>
      <c r="G287" s="33"/>
      <c r="H287" s="33"/>
      <c r="K287" s="50"/>
    </row>
    <row r="288" spans="1:11">
      <c r="A288" s="48"/>
      <c r="B288" s="49" t="s">
        <v>229</v>
      </c>
      <c r="C288" s="33"/>
      <c r="D288" s="33"/>
      <c r="E288" s="33"/>
      <c r="F288" s="33"/>
      <c r="G288" s="33"/>
      <c r="H288" s="33"/>
      <c r="K288" s="50"/>
    </row>
    <row r="289" spans="1:11">
      <c r="A289" s="48"/>
      <c r="B289" s="49" t="s">
        <v>230</v>
      </c>
      <c r="C289" s="33"/>
      <c r="D289" s="33"/>
      <c r="E289" s="33"/>
      <c r="F289" s="33"/>
      <c r="G289" s="33"/>
      <c r="H289" s="33"/>
      <c r="K289" s="50"/>
    </row>
    <row r="290" spans="1:11">
      <c r="A290" s="48"/>
      <c r="B290" s="49" t="s">
        <v>231</v>
      </c>
      <c r="C290" s="33"/>
      <c r="D290" s="33"/>
      <c r="E290" s="33"/>
      <c r="F290" s="33"/>
      <c r="G290" s="33"/>
      <c r="H290" s="33"/>
      <c r="K290" s="50"/>
    </row>
    <row r="291" spans="1:11">
      <c r="A291" s="48"/>
      <c r="B291" s="49"/>
      <c r="C291" s="33"/>
      <c r="D291" s="33"/>
      <c r="E291" s="33"/>
      <c r="F291" s="33"/>
      <c r="G291" s="33"/>
      <c r="H291" s="33"/>
      <c r="K291" s="50"/>
    </row>
    <row r="292" spans="1:11">
      <c r="A292" s="48" t="s">
        <v>5</v>
      </c>
      <c r="B292" s="51" t="s">
        <v>232</v>
      </c>
      <c r="C292" s="33"/>
      <c r="D292" s="33"/>
      <c r="E292" s="33"/>
      <c r="F292" s="33"/>
      <c r="G292" s="33"/>
      <c r="H292" s="33"/>
      <c r="K292" s="50"/>
    </row>
    <row r="293" spans="1:11">
      <c r="A293" s="48"/>
      <c r="B293" s="49"/>
      <c r="C293" s="33"/>
      <c r="D293" s="33"/>
      <c r="E293" s="33"/>
      <c r="F293" s="33"/>
      <c r="G293" s="33"/>
      <c r="H293" s="33"/>
      <c r="K293" s="50"/>
    </row>
    <row r="294" spans="1:11">
      <c r="A294" s="48"/>
      <c r="B294" s="49" t="s">
        <v>233</v>
      </c>
      <c r="C294" s="33"/>
      <c r="D294" s="33"/>
      <c r="E294" s="33"/>
      <c r="F294" s="33"/>
      <c r="G294" s="33"/>
      <c r="H294" s="33"/>
      <c r="K294" s="50"/>
    </row>
    <row r="295" spans="1:11">
      <c r="A295" s="48"/>
      <c r="B295" s="49" t="s">
        <v>234</v>
      </c>
      <c r="C295" s="33"/>
      <c r="D295" s="33"/>
      <c r="E295" s="33"/>
      <c r="F295" s="33"/>
      <c r="G295" s="33"/>
      <c r="H295" s="33"/>
      <c r="K295" s="50"/>
    </row>
    <row r="296" spans="1:11">
      <c r="A296" s="48"/>
      <c r="B296" s="49" t="s">
        <v>235</v>
      </c>
      <c r="C296" s="33"/>
      <c r="D296" s="33"/>
      <c r="E296" s="33"/>
      <c r="F296" s="33"/>
      <c r="G296" s="33"/>
      <c r="H296" s="33"/>
      <c r="K296" s="50"/>
    </row>
    <row r="297" spans="1:11">
      <c r="A297" s="48"/>
      <c r="B297" s="49" t="s">
        <v>236</v>
      </c>
      <c r="C297" s="33"/>
      <c r="D297" s="33"/>
      <c r="E297" s="33"/>
      <c r="F297" s="33"/>
      <c r="G297" s="33"/>
      <c r="H297" s="33"/>
      <c r="K297" s="50"/>
    </row>
    <row r="298" spans="1:11">
      <c r="A298" s="48"/>
      <c r="B298" s="49"/>
      <c r="C298" s="33"/>
      <c r="D298" s="33"/>
      <c r="E298" s="33"/>
      <c r="F298" s="33"/>
      <c r="G298" s="33"/>
      <c r="H298" s="33"/>
      <c r="K298" s="50"/>
    </row>
    <row r="299" spans="1:11">
      <c r="A299" s="48" t="s">
        <v>6</v>
      </c>
      <c r="B299" s="51" t="s">
        <v>237</v>
      </c>
      <c r="C299" s="33"/>
      <c r="D299" s="33"/>
      <c r="E299" s="33"/>
      <c r="F299" s="33"/>
      <c r="G299" s="33"/>
      <c r="H299" s="33"/>
      <c r="K299" s="50"/>
    </row>
    <row r="300" spans="1:11">
      <c r="A300" s="48"/>
      <c r="B300" s="49" t="s">
        <v>238</v>
      </c>
      <c r="C300" s="33"/>
      <c r="D300" s="33"/>
      <c r="E300" s="33"/>
      <c r="F300" s="33"/>
      <c r="G300" s="33"/>
      <c r="H300" s="33"/>
      <c r="K300" s="50"/>
    </row>
    <row r="301" spans="1:11">
      <c r="A301" s="48"/>
      <c r="B301" s="49" t="s">
        <v>239</v>
      </c>
      <c r="C301" s="33"/>
      <c r="D301" s="33"/>
      <c r="E301" s="33"/>
      <c r="F301" s="33"/>
      <c r="G301" s="33"/>
      <c r="H301" s="33"/>
      <c r="K301" s="50"/>
    </row>
    <row r="302" spans="1:11">
      <c r="A302" s="48"/>
      <c r="B302" s="49" t="s">
        <v>240</v>
      </c>
      <c r="C302" s="33"/>
      <c r="D302" s="33"/>
      <c r="E302" s="33"/>
      <c r="F302" s="33"/>
      <c r="G302" s="33"/>
      <c r="H302" s="33"/>
      <c r="K302" s="50"/>
    </row>
    <row r="303" spans="1:11">
      <c r="A303" s="48"/>
      <c r="B303" s="49"/>
      <c r="C303" s="33"/>
      <c r="D303" s="33"/>
      <c r="E303" s="33"/>
      <c r="F303" s="33"/>
      <c r="G303" s="33"/>
      <c r="H303" s="33"/>
      <c r="K303" s="50"/>
    </row>
    <row r="304" spans="1:11">
      <c r="A304" s="48"/>
      <c r="B304" s="49"/>
      <c r="C304" s="33"/>
      <c r="D304" s="33"/>
      <c r="E304" s="33"/>
      <c r="F304" s="33"/>
      <c r="G304" s="33"/>
      <c r="H304" s="33"/>
      <c r="K304" s="50"/>
    </row>
    <row r="305" spans="1:256">
      <c r="A305" s="48"/>
      <c r="B305" s="49" t="s">
        <v>241</v>
      </c>
      <c r="C305" s="33"/>
      <c r="D305" s="33"/>
      <c r="E305" s="33"/>
      <c r="F305" s="33"/>
      <c r="G305" s="33"/>
      <c r="H305" s="33"/>
      <c r="K305" s="50"/>
    </row>
    <row r="306" spans="1:256">
      <c r="A306" s="48"/>
      <c r="B306" s="49" t="s">
        <v>242</v>
      </c>
      <c r="C306" s="33"/>
      <c r="D306" s="33"/>
      <c r="E306" s="33"/>
      <c r="F306" s="33"/>
      <c r="G306" s="33"/>
      <c r="H306" s="33"/>
      <c r="K306" s="50"/>
    </row>
    <row r="307" spans="1:256">
      <c r="A307" s="48"/>
      <c r="B307" s="49"/>
      <c r="C307" s="33"/>
      <c r="D307" s="33"/>
      <c r="E307" s="33"/>
      <c r="F307" s="33"/>
      <c r="G307" s="33"/>
      <c r="H307" s="33"/>
      <c r="K307" s="50"/>
    </row>
    <row r="308" spans="1:256">
      <c r="A308" s="48"/>
      <c r="B308" s="49"/>
      <c r="C308" s="33"/>
      <c r="D308" s="33"/>
      <c r="E308" s="33"/>
      <c r="F308" s="33"/>
      <c r="G308" s="33"/>
      <c r="H308" s="33"/>
      <c r="K308" s="50"/>
    </row>
    <row r="309" spans="1:256">
      <c r="A309" s="48"/>
      <c r="B309" s="49"/>
      <c r="C309" s="33"/>
      <c r="D309" s="33"/>
      <c r="E309" s="33"/>
      <c r="F309" s="59" t="s">
        <v>119</v>
      </c>
      <c r="G309" s="33"/>
      <c r="H309" s="59"/>
      <c r="I309" s="59"/>
      <c r="J309" s="60" t="s">
        <v>49</v>
      </c>
      <c r="K309" s="61">
        <f>SUM(K260:K308)</f>
        <v>0</v>
      </c>
    </row>
    <row r="310" spans="1:256">
      <c r="A310" s="48"/>
      <c r="B310" s="63"/>
      <c r="C310" s="33"/>
      <c r="D310" s="33"/>
      <c r="E310" s="33"/>
      <c r="F310" s="33"/>
      <c r="G310" s="33"/>
      <c r="H310" s="33"/>
      <c r="K310" s="58"/>
    </row>
    <row r="311" spans="1:256">
      <c r="A311" s="48"/>
      <c r="B311" s="63"/>
      <c r="C311" s="33"/>
      <c r="D311" s="33"/>
      <c r="E311" s="33"/>
      <c r="F311" s="33"/>
      <c r="G311" s="33"/>
      <c r="H311" s="33"/>
      <c r="K311" s="50"/>
    </row>
    <row r="312" spans="1:256">
      <c r="A312" s="48"/>
      <c r="B312" s="63"/>
      <c r="C312" s="33"/>
      <c r="D312" s="33"/>
      <c r="E312" s="33"/>
      <c r="F312" s="33"/>
      <c r="G312" s="33"/>
      <c r="H312" s="33"/>
      <c r="K312" s="50"/>
    </row>
    <row r="313" spans="1:256">
      <c r="A313" s="48" t="s">
        <v>14</v>
      </c>
      <c r="B313" s="51" t="s">
        <v>243</v>
      </c>
      <c r="C313" s="33"/>
      <c r="D313" s="33"/>
      <c r="E313" s="33"/>
      <c r="F313" s="33"/>
      <c r="G313" s="33"/>
      <c r="H313" s="33"/>
      <c r="K313" s="50"/>
    </row>
    <row r="314" spans="1:256">
      <c r="A314" s="48"/>
      <c r="B314" s="49"/>
      <c r="C314" s="33"/>
      <c r="D314" s="33"/>
      <c r="E314" s="33"/>
      <c r="F314" s="33"/>
      <c r="G314" s="33"/>
      <c r="H314" s="33"/>
      <c r="K314" s="50"/>
    </row>
    <row r="315" spans="1:256">
      <c r="A315" s="48"/>
      <c r="B315" s="49" t="s">
        <v>244</v>
      </c>
      <c r="C315" s="33"/>
      <c r="D315" s="33"/>
      <c r="E315" s="33"/>
      <c r="F315" s="33"/>
      <c r="G315" s="33"/>
      <c r="H315" s="33"/>
      <c r="K315" s="50"/>
    </row>
    <row r="316" spans="1:256">
      <c r="A316" s="48"/>
      <c r="B316" s="49" t="s">
        <v>245</v>
      </c>
      <c r="C316" s="33"/>
      <c r="D316" s="33"/>
      <c r="E316" s="33"/>
      <c r="F316" s="33"/>
      <c r="G316" s="33"/>
      <c r="H316" s="33"/>
      <c r="K316" s="50"/>
    </row>
    <row r="317" spans="1:256">
      <c r="A317" s="48"/>
      <c r="B317" s="49"/>
      <c r="C317" s="33"/>
      <c r="D317" s="33"/>
      <c r="E317" s="33"/>
      <c r="F317" s="33"/>
      <c r="G317" s="33"/>
      <c r="H317" s="33"/>
      <c r="K317" s="50"/>
    </row>
    <row r="318" spans="1:256">
      <c r="A318" s="64"/>
      <c r="B318" s="49" t="s">
        <v>246</v>
      </c>
      <c r="C318" s="65"/>
      <c r="D318" s="65"/>
      <c r="E318" s="65"/>
      <c r="F318" s="65"/>
      <c r="G318" s="65"/>
      <c r="H318" s="65"/>
      <c r="I318" s="65"/>
      <c r="J318" s="65"/>
      <c r="K318" s="66"/>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c r="IH318" s="67"/>
      <c r="II318" s="67"/>
      <c r="IJ318" s="67"/>
      <c r="IK318" s="67"/>
      <c r="IL318" s="67"/>
      <c r="IM318" s="67"/>
      <c r="IN318" s="67"/>
      <c r="IO318" s="67"/>
      <c r="IP318" s="67"/>
      <c r="IQ318" s="67"/>
      <c r="IR318" s="67"/>
      <c r="IS318" s="67"/>
      <c r="IT318" s="67"/>
      <c r="IU318" s="67"/>
      <c r="IV318" s="67"/>
    </row>
    <row r="319" spans="1:256">
      <c r="A319" s="48"/>
      <c r="B319" s="49" t="s">
        <v>247</v>
      </c>
      <c r="C319" s="33"/>
      <c r="D319" s="33"/>
      <c r="E319" s="33"/>
      <c r="F319" s="33"/>
      <c r="G319" s="33"/>
      <c r="H319" s="33"/>
      <c r="K319" s="50"/>
    </row>
    <row r="320" spans="1:256">
      <c r="A320" s="48"/>
      <c r="B320" s="49" t="s">
        <v>248</v>
      </c>
      <c r="C320" s="33"/>
      <c r="D320" s="33"/>
      <c r="E320" s="33"/>
      <c r="F320" s="33"/>
      <c r="G320" s="33"/>
      <c r="H320" s="33"/>
      <c r="K320" s="50"/>
    </row>
    <row r="321" spans="1:256" customFormat="1" ht="14.4">
      <c r="A321" s="48"/>
      <c r="B321" s="49"/>
      <c r="C321" s="33"/>
      <c r="D321" s="33"/>
      <c r="E321" s="33"/>
      <c r="F321" s="33"/>
      <c r="G321" s="33"/>
      <c r="H321" s="33"/>
      <c r="I321" s="33"/>
      <c r="J321" s="33"/>
      <c r="K321" s="5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c r="IV321" s="30"/>
    </row>
    <row r="322" spans="1:256">
      <c r="A322" s="48"/>
      <c r="B322" s="49"/>
      <c r="C322" s="33"/>
      <c r="D322" s="33"/>
      <c r="E322" s="33"/>
      <c r="F322" s="33"/>
      <c r="G322" s="33"/>
      <c r="H322" s="33"/>
      <c r="K322" s="50"/>
    </row>
    <row r="323" spans="1:256">
      <c r="A323" s="48" t="s">
        <v>249</v>
      </c>
      <c r="B323" s="68" t="s">
        <v>250</v>
      </c>
      <c r="C323" s="33"/>
      <c r="D323" s="33"/>
      <c r="E323" s="33"/>
      <c r="F323" s="33"/>
      <c r="G323" s="33"/>
      <c r="H323" s="33"/>
      <c r="K323" s="50"/>
    </row>
    <row r="324" spans="1:256">
      <c r="A324" s="48"/>
      <c r="B324" s="49"/>
      <c r="C324" s="33"/>
      <c r="D324" s="33"/>
      <c r="E324" s="33"/>
      <c r="F324" s="33"/>
      <c r="G324" s="33"/>
      <c r="H324" s="33"/>
      <c r="K324" s="50"/>
    </row>
    <row r="325" spans="1:256">
      <c r="A325" s="48" t="s">
        <v>3</v>
      </c>
      <c r="B325" s="51" t="s">
        <v>251</v>
      </c>
      <c r="C325" s="33"/>
      <c r="D325" s="33"/>
      <c r="E325" s="33"/>
      <c r="F325" s="33"/>
      <c r="G325" s="33"/>
      <c r="H325" s="33"/>
      <c r="K325" s="50"/>
    </row>
    <row r="326" spans="1:256">
      <c r="A326" s="48"/>
      <c r="B326" s="49"/>
      <c r="C326" s="33"/>
      <c r="D326" s="33"/>
      <c r="E326" s="33"/>
      <c r="F326" s="33"/>
      <c r="G326" s="33"/>
      <c r="H326" s="33"/>
      <c r="K326" s="50"/>
    </row>
    <row r="327" spans="1:256">
      <c r="A327" s="48"/>
      <c r="B327" s="49" t="s">
        <v>252</v>
      </c>
      <c r="C327" s="33"/>
      <c r="D327" s="33"/>
      <c r="E327" s="33"/>
      <c r="F327" s="33"/>
      <c r="G327" s="33"/>
      <c r="H327" s="33"/>
      <c r="K327" s="50"/>
    </row>
    <row r="328" spans="1:256">
      <c r="A328" s="48"/>
      <c r="B328" s="49" t="s">
        <v>253</v>
      </c>
      <c r="C328" s="33"/>
      <c r="D328" s="33"/>
      <c r="E328" s="33"/>
      <c r="F328" s="33"/>
      <c r="G328" s="33"/>
      <c r="H328" s="33"/>
      <c r="K328" s="50"/>
    </row>
    <row r="329" spans="1:256">
      <c r="A329" s="48"/>
      <c r="B329" s="49" t="s">
        <v>254</v>
      </c>
      <c r="C329" s="33"/>
      <c r="D329" s="33"/>
      <c r="E329" s="33"/>
      <c r="F329" s="33"/>
      <c r="G329" s="33"/>
      <c r="H329" s="33"/>
      <c r="K329" s="50"/>
    </row>
    <row r="330" spans="1:256">
      <c r="A330" s="48"/>
      <c r="B330" s="49" t="s">
        <v>255</v>
      </c>
      <c r="C330" s="33"/>
      <c r="D330" s="33"/>
      <c r="E330" s="33"/>
      <c r="F330" s="33"/>
      <c r="G330" s="33"/>
      <c r="H330" s="33"/>
      <c r="K330" s="50"/>
    </row>
    <row r="331" spans="1:256">
      <c r="A331" s="48"/>
      <c r="B331" s="49"/>
      <c r="C331" s="33"/>
      <c r="D331" s="33"/>
      <c r="E331" s="33"/>
      <c r="F331" s="33"/>
      <c r="G331" s="33"/>
      <c r="H331" s="33"/>
      <c r="K331" s="50"/>
    </row>
    <row r="332" spans="1:256">
      <c r="A332" s="48"/>
      <c r="B332" s="49" t="s">
        <v>256</v>
      </c>
      <c r="C332" s="33"/>
      <c r="D332" s="33"/>
      <c r="E332" s="33"/>
      <c r="F332" s="33"/>
      <c r="G332" s="33"/>
      <c r="H332" s="33"/>
      <c r="K332" s="50"/>
    </row>
    <row r="333" spans="1:256">
      <c r="A333" s="48"/>
      <c r="B333" s="49" t="s">
        <v>257</v>
      </c>
      <c r="C333" s="33"/>
      <c r="D333" s="33"/>
      <c r="E333" s="33"/>
      <c r="F333" s="33"/>
      <c r="G333" s="33"/>
      <c r="H333" s="33"/>
      <c r="K333" s="50"/>
    </row>
    <row r="334" spans="1:256">
      <c r="A334" s="48"/>
      <c r="B334" s="49" t="s">
        <v>258</v>
      </c>
      <c r="C334" s="33"/>
      <c r="D334" s="33"/>
      <c r="E334" s="33"/>
      <c r="F334" s="33"/>
      <c r="G334" s="33"/>
      <c r="H334" s="33"/>
      <c r="K334" s="50"/>
    </row>
    <row r="335" spans="1:256">
      <c r="A335" s="48"/>
      <c r="B335" s="49"/>
      <c r="C335" s="33"/>
      <c r="D335" s="33"/>
      <c r="E335" s="33"/>
      <c r="F335" s="33"/>
      <c r="G335" s="33"/>
      <c r="H335" s="33"/>
      <c r="K335" s="50"/>
    </row>
    <row r="336" spans="1:256">
      <c r="A336" s="48"/>
      <c r="B336" s="49" t="s">
        <v>259</v>
      </c>
      <c r="C336" s="33"/>
      <c r="D336" s="33"/>
      <c r="E336" s="33"/>
      <c r="F336" s="33"/>
      <c r="G336" s="33"/>
      <c r="H336" s="33"/>
      <c r="K336" s="50"/>
    </row>
    <row r="337" spans="1:11">
      <c r="A337" s="48"/>
      <c r="B337" s="49" t="s">
        <v>260</v>
      </c>
      <c r="C337" s="33"/>
      <c r="D337" s="33"/>
      <c r="E337" s="33"/>
      <c r="F337" s="33"/>
      <c r="G337" s="33"/>
      <c r="H337" s="33"/>
      <c r="K337" s="50"/>
    </row>
    <row r="338" spans="1:11">
      <c r="A338" s="48"/>
      <c r="B338" s="49" t="s">
        <v>261</v>
      </c>
      <c r="C338" s="33"/>
      <c r="D338" s="33"/>
      <c r="E338" s="33"/>
      <c r="F338" s="33"/>
      <c r="G338" s="33"/>
      <c r="H338" s="33"/>
      <c r="K338" s="50"/>
    </row>
    <row r="339" spans="1:11">
      <c r="A339" s="48"/>
      <c r="B339" s="49"/>
      <c r="C339" s="33"/>
      <c r="D339" s="33"/>
      <c r="E339" s="33"/>
      <c r="F339" s="33"/>
      <c r="G339" s="33"/>
      <c r="H339" s="33"/>
      <c r="K339" s="50"/>
    </row>
    <row r="340" spans="1:11">
      <c r="A340" s="48"/>
      <c r="B340" s="49" t="s">
        <v>262</v>
      </c>
      <c r="C340" s="33"/>
      <c r="D340" s="33"/>
      <c r="E340" s="33"/>
      <c r="F340" s="33"/>
      <c r="G340" s="33"/>
      <c r="H340" s="33"/>
      <c r="K340" s="50"/>
    </row>
    <row r="341" spans="1:11">
      <c r="A341" s="48"/>
      <c r="B341" s="49" t="s">
        <v>263</v>
      </c>
      <c r="C341" s="33"/>
      <c r="D341" s="33"/>
      <c r="E341" s="33"/>
      <c r="F341" s="33"/>
      <c r="G341" s="33"/>
      <c r="H341" s="33"/>
      <c r="K341" s="50"/>
    </row>
    <row r="342" spans="1:11">
      <c r="A342" s="48"/>
      <c r="B342" s="49"/>
      <c r="C342" s="33"/>
      <c r="D342" s="33"/>
      <c r="E342" s="33"/>
      <c r="F342" s="33"/>
      <c r="G342" s="33"/>
      <c r="H342" s="33"/>
      <c r="K342" s="50"/>
    </row>
    <row r="343" spans="1:11">
      <c r="A343" s="48"/>
      <c r="B343" s="49" t="s">
        <v>264</v>
      </c>
      <c r="C343" s="33"/>
      <c r="D343" s="33"/>
      <c r="E343" s="33"/>
      <c r="F343" s="33"/>
      <c r="G343" s="33"/>
      <c r="H343" s="33"/>
      <c r="K343" s="50"/>
    </row>
    <row r="344" spans="1:11">
      <c r="A344" s="48"/>
      <c r="B344" s="49" t="s">
        <v>265</v>
      </c>
      <c r="C344" s="33"/>
      <c r="D344" s="33"/>
      <c r="E344" s="33"/>
      <c r="F344" s="33"/>
      <c r="G344" s="33"/>
      <c r="H344" s="33"/>
      <c r="K344" s="50"/>
    </row>
    <row r="345" spans="1:11">
      <c r="A345" s="48"/>
      <c r="B345" s="49"/>
      <c r="C345" s="33"/>
      <c r="D345" s="33"/>
      <c r="E345" s="33"/>
      <c r="F345" s="33"/>
      <c r="G345" s="33"/>
      <c r="H345" s="33"/>
      <c r="K345" s="50"/>
    </row>
    <row r="346" spans="1:11">
      <c r="A346" s="48" t="s">
        <v>5</v>
      </c>
      <c r="B346" s="51" t="s">
        <v>266</v>
      </c>
      <c r="C346" s="33"/>
      <c r="D346" s="33"/>
      <c r="E346" s="33"/>
      <c r="F346" s="33"/>
      <c r="G346" s="33"/>
      <c r="H346" s="33"/>
      <c r="K346" s="50"/>
    </row>
    <row r="347" spans="1:11">
      <c r="A347" s="48"/>
      <c r="B347" s="49"/>
      <c r="C347" s="33"/>
      <c r="D347" s="33"/>
      <c r="E347" s="33"/>
      <c r="F347" s="33"/>
      <c r="G347" s="33"/>
      <c r="H347" s="33"/>
      <c r="K347" s="50"/>
    </row>
    <row r="348" spans="1:11">
      <c r="A348" s="48"/>
      <c r="B348" s="49" t="s">
        <v>267</v>
      </c>
      <c r="C348" s="33"/>
      <c r="D348" s="33"/>
      <c r="E348" s="33"/>
      <c r="F348" s="33"/>
      <c r="G348" s="33"/>
      <c r="H348" s="33"/>
      <c r="K348" s="50"/>
    </row>
    <row r="349" spans="1:11">
      <c r="A349" s="48"/>
      <c r="B349" s="49" t="s">
        <v>268</v>
      </c>
      <c r="C349" s="33"/>
      <c r="D349" s="33"/>
      <c r="E349" s="33"/>
      <c r="F349" s="33"/>
      <c r="G349" s="33"/>
      <c r="H349" s="33"/>
      <c r="K349" s="50"/>
    </row>
    <row r="350" spans="1:11">
      <c r="A350" s="48"/>
      <c r="B350" s="49" t="s">
        <v>269</v>
      </c>
      <c r="C350" s="33"/>
      <c r="D350" s="33"/>
      <c r="E350" s="33"/>
      <c r="F350" s="33"/>
      <c r="G350" s="33"/>
      <c r="H350" s="33"/>
      <c r="K350" s="50"/>
    </row>
    <row r="351" spans="1:11">
      <c r="A351" s="48"/>
      <c r="B351" s="49"/>
      <c r="C351" s="33"/>
      <c r="D351" s="33"/>
      <c r="E351" s="33"/>
      <c r="F351" s="33"/>
      <c r="G351" s="33"/>
      <c r="H351" s="33"/>
      <c r="K351" s="50"/>
    </row>
    <row r="352" spans="1:11">
      <c r="A352" s="48" t="s">
        <v>6</v>
      </c>
      <c r="B352" s="51" t="s">
        <v>270</v>
      </c>
      <c r="C352" s="33"/>
      <c r="D352" s="33"/>
      <c r="E352" s="33"/>
      <c r="F352" s="33"/>
      <c r="G352" s="33"/>
      <c r="H352" s="33"/>
      <c r="K352" s="50"/>
    </row>
    <row r="353" spans="1:11">
      <c r="A353" s="48"/>
      <c r="B353" s="49"/>
      <c r="C353" s="33"/>
      <c r="D353" s="33"/>
      <c r="E353" s="33"/>
      <c r="F353" s="33"/>
      <c r="G353" s="33"/>
      <c r="H353" s="33"/>
      <c r="K353" s="50"/>
    </row>
    <row r="354" spans="1:11">
      <c r="A354" s="48"/>
      <c r="B354" s="49" t="s">
        <v>271</v>
      </c>
      <c r="C354" s="33"/>
      <c r="D354" s="33"/>
      <c r="E354" s="33"/>
      <c r="F354" s="33"/>
      <c r="G354" s="33"/>
      <c r="H354" s="33"/>
      <c r="K354" s="50"/>
    </row>
    <row r="355" spans="1:11">
      <c r="A355" s="48"/>
      <c r="B355" s="49" t="s">
        <v>272</v>
      </c>
      <c r="C355" s="33"/>
      <c r="D355" s="33"/>
      <c r="E355" s="33"/>
      <c r="F355" s="33"/>
      <c r="G355" s="33"/>
      <c r="H355" s="33"/>
      <c r="K355" s="50"/>
    </row>
    <row r="356" spans="1:11">
      <c r="A356" s="48"/>
      <c r="B356" s="49"/>
      <c r="C356" s="33"/>
      <c r="D356" s="33"/>
      <c r="E356" s="33"/>
      <c r="F356" s="33"/>
      <c r="G356" s="33"/>
      <c r="H356" s="33"/>
      <c r="K356" s="50"/>
    </row>
    <row r="357" spans="1:11">
      <c r="A357" s="48"/>
      <c r="B357" s="49" t="s">
        <v>273</v>
      </c>
      <c r="C357" s="33"/>
      <c r="D357" s="33"/>
      <c r="E357" s="33"/>
      <c r="F357" s="33"/>
      <c r="G357" s="33"/>
      <c r="H357" s="33"/>
      <c r="K357" s="50"/>
    </row>
    <row r="358" spans="1:11">
      <c r="A358" s="48" t="s">
        <v>274</v>
      </c>
      <c r="B358" s="49" t="s">
        <v>275</v>
      </c>
      <c r="C358" s="33"/>
      <c r="D358" s="33"/>
      <c r="E358" s="33"/>
      <c r="F358" s="33"/>
      <c r="G358" s="33"/>
      <c r="H358" s="33"/>
      <c r="K358" s="50"/>
    </row>
    <row r="359" spans="1:11">
      <c r="A359" s="48"/>
      <c r="B359" s="49"/>
      <c r="C359" s="33"/>
      <c r="D359" s="33"/>
      <c r="E359" s="33"/>
      <c r="F359" s="33"/>
      <c r="G359" s="33"/>
      <c r="H359" s="33"/>
      <c r="K359" s="50"/>
    </row>
    <row r="360" spans="1:11">
      <c r="A360" s="48" t="s">
        <v>7</v>
      </c>
      <c r="B360" s="51" t="s">
        <v>276</v>
      </c>
      <c r="C360" s="33"/>
      <c r="D360" s="33"/>
      <c r="E360" s="33"/>
      <c r="F360" s="33"/>
      <c r="G360" s="33"/>
      <c r="H360" s="33"/>
      <c r="K360" s="50"/>
    </row>
    <row r="361" spans="1:11">
      <c r="A361" s="48"/>
      <c r="B361" s="49"/>
      <c r="C361" s="33"/>
      <c r="D361" s="33"/>
      <c r="E361" s="33"/>
      <c r="F361" s="33"/>
      <c r="G361" s="33"/>
      <c r="H361" s="33"/>
      <c r="K361" s="50"/>
    </row>
    <row r="362" spans="1:11">
      <c r="A362" s="48"/>
      <c r="B362" s="49" t="s">
        <v>277</v>
      </c>
      <c r="C362" s="33"/>
      <c r="D362" s="33"/>
      <c r="E362" s="33"/>
      <c r="F362" s="33"/>
      <c r="G362" s="33"/>
      <c r="H362" s="33"/>
      <c r="K362" s="50"/>
    </row>
    <row r="363" spans="1:11">
      <c r="A363" s="48"/>
      <c r="B363" s="49" t="s">
        <v>278</v>
      </c>
      <c r="C363" s="33"/>
      <c r="D363" s="33"/>
      <c r="E363" s="33"/>
      <c r="F363" s="33"/>
      <c r="G363" s="33"/>
      <c r="H363" s="33"/>
      <c r="K363" s="50"/>
    </row>
    <row r="364" spans="1:11">
      <c r="A364" s="48"/>
      <c r="B364" s="49" t="s">
        <v>279</v>
      </c>
      <c r="C364" s="33"/>
      <c r="D364" s="33"/>
      <c r="E364" s="33"/>
      <c r="F364" s="33"/>
      <c r="G364" s="33"/>
      <c r="H364" s="33"/>
      <c r="K364" s="50"/>
    </row>
    <row r="365" spans="1:11">
      <c r="A365" s="48"/>
      <c r="B365" s="49" t="s">
        <v>280</v>
      </c>
      <c r="C365" s="33"/>
      <c r="D365" s="33"/>
      <c r="E365" s="33"/>
      <c r="F365" s="33"/>
      <c r="G365" s="33"/>
      <c r="H365" s="33"/>
      <c r="K365" s="50"/>
    </row>
    <row r="366" spans="1:11">
      <c r="A366" s="48"/>
      <c r="B366" s="49" t="s">
        <v>281</v>
      </c>
      <c r="C366" s="33"/>
      <c r="D366" s="33"/>
      <c r="E366" s="33"/>
      <c r="F366" s="33"/>
      <c r="G366" s="33"/>
      <c r="H366" s="33"/>
      <c r="K366" s="50"/>
    </row>
    <row r="367" spans="1:11">
      <c r="A367" s="48"/>
      <c r="B367" s="49"/>
      <c r="C367" s="33"/>
      <c r="D367" s="33"/>
      <c r="E367" s="33"/>
      <c r="F367" s="33"/>
      <c r="G367" s="33"/>
      <c r="H367" s="33"/>
      <c r="K367" s="50"/>
    </row>
    <row r="368" spans="1:11">
      <c r="A368" s="48"/>
      <c r="B368" s="49"/>
      <c r="C368" s="33"/>
      <c r="D368" s="33"/>
      <c r="E368" s="33"/>
      <c r="F368" s="33"/>
      <c r="G368" s="33"/>
      <c r="H368" s="33"/>
      <c r="K368" s="50"/>
    </row>
    <row r="369" spans="1:256">
      <c r="A369" s="48"/>
      <c r="B369" s="49"/>
      <c r="C369" s="33"/>
      <c r="D369" s="33"/>
      <c r="E369" s="33"/>
      <c r="F369" s="33"/>
      <c r="G369" s="33"/>
      <c r="H369" s="33"/>
      <c r="K369" s="58"/>
    </row>
    <row r="370" spans="1:256">
      <c r="A370" s="48"/>
      <c r="B370" s="49"/>
      <c r="C370" s="33"/>
      <c r="D370" s="33"/>
      <c r="E370" s="33"/>
      <c r="F370" s="33"/>
      <c r="G370" s="33"/>
      <c r="H370" s="33"/>
      <c r="K370" s="50"/>
    </row>
    <row r="371" spans="1:256">
      <c r="A371" s="48"/>
      <c r="B371" s="49"/>
      <c r="C371" s="33"/>
      <c r="D371" s="33"/>
      <c r="E371" s="33"/>
      <c r="F371" s="59" t="s">
        <v>119</v>
      </c>
      <c r="G371" s="33"/>
      <c r="H371" s="59"/>
      <c r="J371" s="60" t="s">
        <v>49</v>
      </c>
      <c r="K371" s="61">
        <f>SUM(K315:K370)</f>
        <v>0</v>
      </c>
    </row>
    <row r="372" spans="1:256">
      <c r="A372" s="48"/>
      <c r="B372" s="69"/>
      <c r="C372" s="33"/>
      <c r="D372" s="33"/>
      <c r="E372" s="33"/>
      <c r="F372" s="59"/>
      <c r="G372" s="33"/>
      <c r="H372" s="59"/>
      <c r="J372" s="59"/>
      <c r="K372" s="58"/>
    </row>
    <row r="373" spans="1:256">
      <c r="A373" s="48"/>
      <c r="B373" s="63"/>
      <c r="C373" s="33"/>
      <c r="D373" s="33"/>
      <c r="E373" s="33"/>
      <c r="F373" s="59"/>
      <c r="G373" s="33"/>
      <c r="H373" s="59"/>
      <c r="J373" s="59"/>
      <c r="K373" s="50"/>
    </row>
    <row r="374" spans="1:256">
      <c r="A374" s="48"/>
      <c r="B374" s="63"/>
      <c r="C374" s="33"/>
      <c r="D374" s="33"/>
      <c r="E374" s="33"/>
      <c r="F374" s="59"/>
      <c r="G374" s="33"/>
      <c r="H374" s="59"/>
      <c r="J374" s="59"/>
      <c r="K374" s="50"/>
    </row>
    <row r="375" spans="1:256">
      <c r="A375" s="48"/>
      <c r="B375" s="35"/>
      <c r="C375" s="33"/>
      <c r="D375" s="33"/>
      <c r="E375" s="33"/>
      <c r="F375" s="33"/>
      <c r="G375" s="33"/>
      <c r="H375" s="33"/>
      <c r="K375" s="50"/>
    </row>
    <row r="376" spans="1:256">
      <c r="A376" s="48"/>
      <c r="B376" s="35"/>
      <c r="C376" s="33"/>
      <c r="D376" s="33"/>
      <c r="E376" s="33"/>
      <c r="F376" s="33"/>
      <c r="G376" s="33"/>
      <c r="H376" s="33"/>
      <c r="K376" s="50"/>
    </row>
    <row r="377" spans="1:256">
      <c r="A377" s="48" t="s">
        <v>14</v>
      </c>
      <c r="B377" s="51" t="s">
        <v>282</v>
      </c>
      <c r="C377" s="59"/>
      <c r="D377" s="59"/>
      <c r="E377" s="59"/>
      <c r="F377" s="59"/>
      <c r="G377" s="59"/>
      <c r="H377" s="59"/>
      <c r="I377" s="59"/>
      <c r="J377" s="59"/>
      <c r="K377" s="61"/>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c r="CO377" s="70"/>
      <c r="CP377" s="70"/>
      <c r="CQ377" s="70"/>
      <c r="CR377" s="70"/>
      <c r="CS377" s="70"/>
      <c r="CT377" s="70"/>
      <c r="CU377" s="70"/>
      <c r="CV377" s="70"/>
      <c r="CW377" s="70"/>
      <c r="CX377" s="70"/>
      <c r="CY377" s="70"/>
      <c r="CZ377" s="70"/>
      <c r="DA377" s="70"/>
      <c r="DB377" s="70"/>
      <c r="DC377" s="70"/>
      <c r="DD377" s="70"/>
      <c r="DE377" s="70"/>
      <c r="DF377" s="70"/>
      <c r="DG377" s="70"/>
      <c r="DH377" s="70"/>
      <c r="DI377" s="70"/>
      <c r="DJ377" s="70"/>
      <c r="DK377" s="70"/>
      <c r="DL377" s="70"/>
      <c r="DM377" s="70"/>
      <c r="DN377" s="70"/>
      <c r="DO377" s="70"/>
      <c r="DP377" s="70"/>
      <c r="DQ377" s="70"/>
      <c r="DR377" s="70"/>
      <c r="DS377" s="70"/>
      <c r="DT377" s="70"/>
      <c r="DU377" s="70"/>
      <c r="DV377" s="70"/>
      <c r="DW377" s="70"/>
      <c r="DX377" s="70"/>
      <c r="DY377" s="70"/>
      <c r="DZ377" s="70"/>
      <c r="EA377" s="70"/>
      <c r="EB377" s="70"/>
      <c r="EC377" s="70"/>
      <c r="ED377" s="70"/>
      <c r="EE377" s="70"/>
      <c r="EF377" s="70"/>
      <c r="EG377" s="70"/>
      <c r="EH377" s="70"/>
      <c r="EI377" s="70"/>
      <c r="EJ377" s="70"/>
      <c r="EK377" s="70"/>
      <c r="EL377" s="70"/>
      <c r="EM377" s="70"/>
      <c r="EN377" s="70"/>
      <c r="EO377" s="70"/>
      <c r="EP377" s="70"/>
      <c r="EQ377" s="70"/>
      <c r="ER377" s="70"/>
      <c r="ES377" s="70"/>
      <c r="ET377" s="70"/>
      <c r="EU377" s="70"/>
      <c r="EV377" s="70"/>
      <c r="EW377" s="70"/>
      <c r="EX377" s="70"/>
      <c r="EY377" s="70"/>
      <c r="EZ377" s="70"/>
      <c r="FA377" s="70"/>
      <c r="FB377" s="70"/>
      <c r="FC377" s="70"/>
      <c r="FD377" s="70"/>
      <c r="FE377" s="70"/>
      <c r="FF377" s="70"/>
      <c r="FG377" s="70"/>
      <c r="FH377" s="70"/>
      <c r="FI377" s="70"/>
      <c r="FJ377" s="70"/>
      <c r="FK377" s="70"/>
      <c r="FL377" s="70"/>
      <c r="FM377" s="70"/>
      <c r="FN377" s="70"/>
      <c r="FO377" s="70"/>
      <c r="FP377" s="70"/>
      <c r="FQ377" s="70"/>
      <c r="FR377" s="70"/>
      <c r="FS377" s="70"/>
      <c r="FT377" s="70"/>
      <c r="FU377" s="70"/>
      <c r="FV377" s="70"/>
      <c r="FW377" s="70"/>
      <c r="FX377" s="70"/>
      <c r="FY377" s="70"/>
      <c r="FZ377" s="70"/>
      <c r="GA377" s="70"/>
      <c r="GB377" s="70"/>
      <c r="GC377" s="70"/>
      <c r="GD377" s="70"/>
      <c r="GE377" s="70"/>
      <c r="GF377" s="70"/>
      <c r="GG377" s="70"/>
      <c r="GH377" s="70"/>
      <c r="GI377" s="70"/>
      <c r="GJ377" s="70"/>
      <c r="GK377" s="70"/>
      <c r="GL377" s="70"/>
      <c r="GM377" s="70"/>
      <c r="GN377" s="70"/>
      <c r="GO377" s="70"/>
      <c r="GP377" s="70"/>
      <c r="GQ377" s="70"/>
      <c r="GR377" s="70"/>
      <c r="GS377" s="70"/>
      <c r="GT377" s="70"/>
      <c r="GU377" s="70"/>
      <c r="GV377" s="70"/>
      <c r="GW377" s="70"/>
      <c r="GX377" s="70"/>
      <c r="GY377" s="70"/>
      <c r="GZ377" s="70"/>
      <c r="HA377" s="70"/>
      <c r="HB377" s="70"/>
      <c r="HC377" s="70"/>
      <c r="HD377" s="70"/>
      <c r="HE377" s="70"/>
      <c r="HF377" s="70"/>
      <c r="HG377" s="70"/>
      <c r="HH377" s="70"/>
      <c r="HI377" s="70"/>
      <c r="HJ377" s="70"/>
      <c r="HK377" s="70"/>
      <c r="HL377" s="70"/>
      <c r="HM377" s="70"/>
      <c r="HN377" s="70"/>
      <c r="HO377" s="70"/>
      <c r="HP377" s="70"/>
      <c r="HQ377" s="70"/>
      <c r="HR377" s="70"/>
      <c r="HS377" s="70"/>
      <c r="HT377" s="70"/>
      <c r="HU377" s="70"/>
      <c r="HV377" s="70"/>
      <c r="HW377" s="70"/>
      <c r="HX377" s="70"/>
      <c r="HY377" s="70"/>
      <c r="HZ377" s="70"/>
      <c r="IA377" s="70"/>
      <c r="IB377" s="70"/>
      <c r="IC377" s="70"/>
      <c r="ID377" s="70"/>
      <c r="IE377" s="70"/>
      <c r="IF377" s="70"/>
      <c r="IG377" s="70"/>
      <c r="IH377" s="70"/>
      <c r="II377" s="70"/>
      <c r="IJ377" s="70"/>
      <c r="IK377" s="70"/>
      <c r="IL377" s="70"/>
      <c r="IM377" s="70"/>
      <c r="IN377" s="70"/>
      <c r="IO377" s="70"/>
      <c r="IP377" s="70"/>
      <c r="IQ377" s="70"/>
      <c r="IR377" s="70"/>
      <c r="IS377" s="70"/>
      <c r="IT377" s="70"/>
      <c r="IU377" s="70"/>
      <c r="IV377" s="70"/>
    </row>
    <row r="378" spans="1:256">
      <c r="A378" s="48"/>
      <c r="B378" s="49"/>
      <c r="C378" s="33"/>
      <c r="D378" s="33"/>
      <c r="E378" s="33"/>
      <c r="F378" s="33"/>
      <c r="G378" s="33"/>
      <c r="H378" s="33"/>
      <c r="K378" s="50"/>
    </row>
    <row r="379" spans="1:256">
      <c r="A379" s="48"/>
      <c r="B379" s="49" t="s">
        <v>283</v>
      </c>
      <c r="C379" s="33"/>
      <c r="D379" s="33"/>
      <c r="E379" s="33"/>
      <c r="F379" s="33"/>
      <c r="G379" s="33"/>
      <c r="H379" s="33"/>
      <c r="K379" s="50"/>
    </row>
    <row r="380" spans="1:256">
      <c r="A380" s="48"/>
      <c r="B380" s="49" t="s">
        <v>284</v>
      </c>
      <c r="C380" s="33"/>
      <c r="D380" s="33"/>
      <c r="E380" s="33"/>
      <c r="F380" s="33"/>
      <c r="G380" s="33"/>
      <c r="H380" s="33"/>
      <c r="K380" s="50"/>
    </row>
    <row r="381" spans="1:256">
      <c r="A381" s="48"/>
      <c r="B381" s="49" t="s">
        <v>285</v>
      </c>
      <c r="C381" s="33"/>
      <c r="D381" s="33"/>
      <c r="E381" s="33"/>
      <c r="F381" s="33"/>
      <c r="G381" s="33"/>
      <c r="H381" s="33"/>
      <c r="K381" s="50"/>
    </row>
    <row r="382" spans="1:256">
      <c r="A382" s="48"/>
      <c r="B382" s="49" t="s">
        <v>286</v>
      </c>
      <c r="C382" s="33"/>
      <c r="D382" s="33"/>
      <c r="E382" s="33"/>
      <c r="F382" s="33"/>
      <c r="G382" s="33"/>
      <c r="H382" s="33"/>
      <c r="K382" s="50"/>
    </row>
    <row r="383" spans="1:256">
      <c r="A383" s="48"/>
      <c r="B383" s="49"/>
      <c r="C383" s="33"/>
      <c r="D383" s="33"/>
      <c r="E383" s="33"/>
      <c r="F383" s="33"/>
      <c r="G383" s="33"/>
      <c r="H383" s="33"/>
      <c r="K383" s="50"/>
    </row>
    <row r="384" spans="1:256">
      <c r="A384" s="48" t="s">
        <v>287</v>
      </c>
      <c r="B384" s="68" t="s">
        <v>288</v>
      </c>
      <c r="C384" s="33"/>
      <c r="D384" s="33"/>
      <c r="E384" s="33"/>
      <c r="F384" s="33"/>
      <c r="G384" s="33"/>
      <c r="H384" s="33"/>
      <c r="K384" s="50"/>
    </row>
    <row r="385" spans="1:11">
      <c r="A385" s="48"/>
      <c r="B385" s="49"/>
      <c r="C385" s="33"/>
      <c r="D385" s="33"/>
      <c r="E385" s="33"/>
      <c r="F385" s="33"/>
      <c r="G385" s="33"/>
      <c r="H385" s="33"/>
      <c r="K385" s="50"/>
    </row>
    <row r="386" spans="1:11">
      <c r="A386" s="48" t="s">
        <v>3</v>
      </c>
      <c r="B386" s="51" t="s">
        <v>289</v>
      </c>
      <c r="C386" s="33"/>
      <c r="D386" s="33"/>
      <c r="E386" s="33"/>
      <c r="F386" s="33"/>
      <c r="G386" s="33"/>
      <c r="H386" s="33"/>
      <c r="K386" s="50"/>
    </row>
    <row r="387" spans="1:11">
      <c r="A387" s="48"/>
      <c r="B387" s="49"/>
      <c r="C387" s="33"/>
      <c r="D387" s="33"/>
      <c r="E387" s="33"/>
      <c r="F387" s="33"/>
      <c r="G387" s="33"/>
      <c r="H387" s="33"/>
      <c r="K387" s="50"/>
    </row>
    <row r="388" spans="1:11">
      <c r="A388" s="48"/>
      <c r="B388" s="49" t="s">
        <v>290</v>
      </c>
      <c r="C388" s="33"/>
      <c r="D388" s="33"/>
      <c r="E388" s="33"/>
      <c r="F388" s="33"/>
      <c r="G388" s="33"/>
      <c r="H388" s="33"/>
      <c r="K388" s="50"/>
    </row>
    <row r="389" spans="1:11">
      <c r="A389" s="48"/>
      <c r="B389" s="49" t="s">
        <v>291</v>
      </c>
      <c r="C389" s="33"/>
      <c r="D389" s="33"/>
      <c r="E389" s="33"/>
      <c r="F389" s="33"/>
      <c r="G389" s="33"/>
      <c r="H389" s="33"/>
      <c r="K389" s="50"/>
    </row>
    <row r="390" spans="1:11">
      <c r="A390" s="48"/>
      <c r="B390" s="49" t="s">
        <v>292</v>
      </c>
      <c r="C390" s="33"/>
      <c r="D390" s="33"/>
      <c r="E390" s="33"/>
      <c r="F390" s="33"/>
      <c r="G390" s="33"/>
      <c r="H390" s="33"/>
      <c r="K390" s="50"/>
    </row>
    <row r="391" spans="1:11">
      <c r="A391" s="48"/>
      <c r="B391" s="49" t="s">
        <v>293</v>
      </c>
      <c r="C391" s="33"/>
      <c r="D391" s="33"/>
      <c r="E391" s="33"/>
      <c r="F391" s="33"/>
      <c r="G391" s="33"/>
      <c r="H391" s="33"/>
      <c r="K391" s="50"/>
    </row>
    <row r="392" spans="1:11">
      <c r="A392" s="48"/>
      <c r="B392" s="49" t="s">
        <v>294</v>
      </c>
      <c r="C392" s="33"/>
      <c r="D392" s="33"/>
      <c r="E392" s="33"/>
      <c r="F392" s="33"/>
      <c r="G392" s="33"/>
      <c r="H392" s="33"/>
      <c r="K392" s="50"/>
    </row>
    <row r="393" spans="1:11">
      <c r="A393" s="48"/>
      <c r="B393" s="49" t="s">
        <v>295</v>
      </c>
      <c r="C393" s="33"/>
      <c r="D393" s="33"/>
      <c r="E393" s="33"/>
      <c r="F393" s="33"/>
      <c r="G393" s="33"/>
      <c r="H393" s="33"/>
      <c r="K393" s="50"/>
    </row>
    <row r="394" spans="1:11">
      <c r="A394" s="48"/>
      <c r="B394" s="49" t="s">
        <v>296</v>
      </c>
      <c r="C394" s="33"/>
      <c r="D394" s="33"/>
      <c r="E394" s="33"/>
      <c r="F394" s="33"/>
      <c r="G394" s="33"/>
      <c r="H394" s="33"/>
      <c r="K394" s="50"/>
    </row>
    <row r="395" spans="1:11">
      <c r="A395" s="48"/>
      <c r="B395" s="49" t="s">
        <v>297</v>
      </c>
      <c r="C395" s="33"/>
      <c r="D395" s="33"/>
      <c r="E395" s="33"/>
      <c r="F395" s="33"/>
      <c r="G395" s="33"/>
      <c r="H395" s="33"/>
      <c r="K395" s="50"/>
    </row>
    <row r="396" spans="1:11">
      <c r="A396" s="48"/>
      <c r="B396" s="49" t="s">
        <v>298</v>
      </c>
      <c r="C396" s="33"/>
      <c r="D396" s="33"/>
      <c r="E396" s="33"/>
      <c r="F396" s="33"/>
      <c r="G396" s="33"/>
      <c r="H396" s="33"/>
      <c r="K396" s="50"/>
    </row>
    <row r="397" spans="1:11">
      <c r="A397" s="48"/>
      <c r="B397" s="49"/>
      <c r="C397" s="33"/>
      <c r="D397" s="33"/>
      <c r="E397" s="33"/>
      <c r="F397" s="33"/>
      <c r="G397" s="33"/>
      <c r="H397" s="33"/>
      <c r="K397" s="50"/>
    </row>
    <row r="398" spans="1:11">
      <c r="A398" s="48" t="s">
        <v>5</v>
      </c>
      <c r="B398" s="51" t="s">
        <v>299</v>
      </c>
      <c r="C398" s="33"/>
      <c r="D398" s="33"/>
      <c r="E398" s="33"/>
      <c r="F398" s="33"/>
      <c r="G398" s="33"/>
      <c r="H398" s="33"/>
      <c r="K398" s="50"/>
    </row>
    <row r="399" spans="1:11">
      <c r="A399" s="48"/>
      <c r="B399" s="49"/>
      <c r="C399" s="33"/>
      <c r="D399" s="33"/>
      <c r="E399" s="33"/>
      <c r="F399" s="33"/>
      <c r="G399" s="33"/>
      <c r="H399" s="33"/>
      <c r="K399" s="50"/>
    </row>
    <row r="400" spans="1:11">
      <c r="A400" s="48"/>
      <c r="B400" s="49" t="s">
        <v>300</v>
      </c>
      <c r="C400" s="33"/>
      <c r="D400" s="33"/>
      <c r="E400" s="33"/>
      <c r="F400" s="33"/>
      <c r="G400" s="33"/>
      <c r="H400" s="33"/>
      <c r="K400" s="50"/>
    </row>
    <row r="401" spans="1:11">
      <c r="A401" s="48"/>
      <c r="B401" s="49" t="s">
        <v>301</v>
      </c>
      <c r="C401" s="33"/>
      <c r="D401" s="33"/>
      <c r="E401" s="33"/>
      <c r="F401" s="33"/>
      <c r="G401" s="33"/>
      <c r="H401" s="33"/>
      <c r="K401" s="50"/>
    </row>
    <row r="402" spans="1:11">
      <c r="A402" s="48"/>
      <c r="B402" s="49" t="s">
        <v>302</v>
      </c>
      <c r="C402" s="33"/>
      <c r="D402" s="33"/>
      <c r="E402" s="33"/>
      <c r="F402" s="33"/>
      <c r="G402" s="33"/>
      <c r="H402" s="33"/>
      <c r="K402" s="50"/>
    </row>
    <row r="403" spans="1:11">
      <c r="A403" s="48"/>
      <c r="B403" s="49"/>
      <c r="C403" s="33"/>
      <c r="D403" s="33"/>
      <c r="E403" s="33"/>
      <c r="F403" s="33"/>
      <c r="G403" s="33"/>
      <c r="H403" s="33"/>
      <c r="K403" s="50"/>
    </row>
    <row r="404" spans="1:11">
      <c r="A404" s="48" t="s">
        <v>6</v>
      </c>
      <c r="B404" s="51" t="s">
        <v>303</v>
      </c>
      <c r="C404" s="33"/>
      <c r="D404" s="33"/>
      <c r="E404" s="33"/>
      <c r="F404" s="33"/>
      <c r="G404" s="33"/>
      <c r="H404" s="33"/>
      <c r="K404" s="50"/>
    </row>
    <row r="405" spans="1:11">
      <c r="A405" s="48"/>
      <c r="B405" s="49"/>
      <c r="C405" s="33"/>
      <c r="D405" s="33"/>
      <c r="E405" s="33"/>
      <c r="F405" s="33"/>
      <c r="G405" s="33"/>
      <c r="H405" s="33"/>
      <c r="K405" s="50"/>
    </row>
    <row r="406" spans="1:11">
      <c r="A406" s="48"/>
      <c r="B406" s="49" t="s">
        <v>304</v>
      </c>
      <c r="C406" s="33"/>
      <c r="D406" s="33"/>
      <c r="E406" s="33"/>
      <c r="F406" s="33"/>
      <c r="G406" s="33"/>
      <c r="H406" s="33"/>
      <c r="K406" s="50"/>
    </row>
    <row r="407" spans="1:11">
      <c r="A407" s="48"/>
      <c r="B407" s="49" t="s">
        <v>305</v>
      </c>
      <c r="C407" s="33"/>
      <c r="D407" s="33"/>
      <c r="E407" s="33"/>
      <c r="F407" s="33"/>
      <c r="G407" s="33"/>
      <c r="H407" s="33"/>
      <c r="K407" s="50"/>
    </row>
    <row r="408" spans="1:11">
      <c r="A408" s="48"/>
      <c r="B408" s="49" t="s">
        <v>306</v>
      </c>
      <c r="C408" s="33"/>
      <c r="D408" s="33"/>
      <c r="E408" s="33"/>
      <c r="F408" s="33"/>
      <c r="G408" s="33"/>
      <c r="H408" s="33"/>
      <c r="K408" s="50"/>
    </row>
    <row r="409" spans="1:11">
      <c r="A409" s="48"/>
      <c r="B409" s="49" t="s">
        <v>307</v>
      </c>
      <c r="C409" s="33"/>
      <c r="D409" s="33"/>
      <c r="E409" s="33"/>
      <c r="F409" s="33"/>
      <c r="G409" s="33"/>
      <c r="H409" s="33"/>
      <c r="K409" s="50"/>
    </row>
    <row r="410" spans="1:11">
      <c r="A410" s="48"/>
      <c r="B410" s="49"/>
      <c r="C410" s="33"/>
      <c r="D410" s="33"/>
      <c r="E410" s="33"/>
      <c r="F410" s="33"/>
      <c r="G410" s="33"/>
      <c r="H410" s="33"/>
      <c r="K410" s="50"/>
    </row>
    <row r="411" spans="1:11">
      <c r="A411" s="48" t="s">
        <v>7</v>
      </c>
      <c r="B411" s="51" t="s">
        <v>308</v>
      </c>
      <c r="C411" s="33"/>
      <c r="D411" s="33"/>
      <c r="E411" s="33"/>
      <c r="F411" s="33"/>
      <c r="G411" s="33"/>
      <c r="H411" s="33"/>
      <c r="K411" s="50"/>
    </row>
    <row r="412" spans="1:11">
      <c r="A412" s="48"/>
      <c r="B412" s="49"/>
      <c r="C412" s="33"/>
      <c r="D412" s="33"/>
      <c r="E412" s="33"/>
      <c r="F412" s="33"/>
      <c r="G412" s="33"/>
      <c r="H412" s="33"/>
      <c r="K412" s="50"/>
    </row>
    <row r="413" spans="1:11">
      <c r="A413" s="48"/>
      <c r="B413" s="49" t="s">
        <v>309</v>
      </c>
      <c r="C413" s="33"/>
      <c r="D413" s="33"/>
      <c r="E413" s="33"/>
      <c r="F413" s="33"/>
      <c r="G413" s="33"/>
      <c r="H413" s="33"/>
      <c r="K413" s="50"/>
    </row>
    <row r="414" spans="1:11">
      <c r="A414" s="48"/>
      <c r="B414" s="49" t="s">
        <v>310</v>
      </c>
      <c r="C414" s="33"/>
      <c r="D414" s="33"/>
      <c r="E414" s="33"/>
      <c r="F414" s="33"/>
      <c r="G414" s="33"/>
      <c r="H414" s="33"/>
      <c r="K414" s="50"/>
    </row>
    <row r="415" spans="1:11">
      <c r="A415" s="48"/>
      <c r="B415" s="49" t="s">
        <v>311</v>
      </c>
      <c r="C415" s="33"/>
      <c r="D415" s="33"/>
      <c r="E415" s="33"/>
      <c r="F415" s="33"/>
      <c r="G415" s="33"/>
      <c r="H415" s="33"/>
      <c r="K415" s="50"/>
    </row>
    <row r="416" spans="1:11">
      <c r="A416" s="48"/>
      <c r="B416" s="49"/>
      <c r="C416" s="33"/>
      <c r="D416" s="33"/>
      <c r="E416" s="33"/>
      <c r="F416" s="33"/>
      <c r="G416" s="33"/>
      <c r="H416" s="33"/>
      <c r="K416" s="50"/>
    </row>
    <row r="417" spans="1:11">
      <c r="A417" s="48"/>
      <c r="B417" s="49" t="s">
        <v>312</v>
      </c>
      <c r="C417" s="33"/>
      <c r="D417" s="33"/>
      <c r="E417" s="33"/>
      <c r="F417" s="33"/>
      <c r="G417" s="33"/>
      <c r="H417" s="33"/>
      <c r="K417" s="50"/>
    </row>
    <row r="418" spans="1:11">
      <c r="A418" s="48"/>
      <c r="B418" s="49" t="s">
        <v>313</v>
      </c>
      <c r="C418" s="33"/>
      <c r="D418" s="33"/>
      <c r="E418" s="33"/>
      <c r="F418" s="33"/>
      <c r="G418" s="33"/>
      <c r="H418" s="33"/>
      <c r="K418" s="50"/>
    </row>
    <row r="419" spans="1:11">
      <c r="A419" s="48"/>
      <c r="B419" s="49" t="s">
        <v>314</v>
      </c>
      <c r="C419" s="33"/>
      <c r="D419" s="33"/>
      <c r="E419" s="33"/>
      <c r="F419" s="33"/>
      <c r="G419" s="33"/>
      <c r="H419" s="33"/>
      <c r="K419" s="50"/>
    </row>
    <row r="420" spans="1:11">
      <c r="A420" s="48"/>
      <c r="B420" s="49" t="s">
        <v>315</v>
      </c>
      <c r="C420" s="33"/>
      <c r="D420" s="33"/>
      <c r="E420" s="33"/>
      <c r="F420" s="33"/>
      <c r="G420" s="33"/>
      <c r="H420" s="33"/>
      <c r="K420" s="50"/>
    </row>
    <row r="421" spans="1:11">
      <c r="A421" s="48"/>
      <c r="B421" s="49"/>
      <c r="C421" s="33"/>
      <c r="D421" s="33"/>
      <c r="E421" s="33"/>
      <c r="F421" s="33"/>
      <c r="G421" s="33"/>
      <c r="H421" s="33"/>
      <c r="K421" s="50"/>
    </row>
    <row r="422" spans="1:11">
      <c r="A422" s="48"/>
      <c r="B422" s="49" t="s">
        <v>316</v>
      </c>
      <c r="C422" s="33"/>
      <c r="D422" s="33"/>
      <c r="E422" s="33"/>
      <c r="F422" s="33"/>
      <c r="G422" s="33"/>
      <c r="H422" s="33"/>
      <c r="K422" s="50"/>
    </row>
    <row r="423" spans="1:11">
      <c r="A423" s="48"/>
      <c r="B423" s="49" t="s">
        <v>317</v>
      </c>
      <c r="C423" s="33"/>
      <c r="D423" s="33"/>
      <c r="E423" s="33"/>
      <c r="F423" s="33"/>
      <c r="G423" s="33"/>
      <c r="H423" s="33"/>
      <c r="K423" s="50"/>
    </row>
    <row r="424" spans="1:11">
      <c r="A424" s="48"/>
      <c r="B424" s="49"/>
      <c r="C424" s="33"/>
      <c r="D424" s="33"/>
      <c r="E424" s="33"/>
      <c r="F424" s="33"/>
      <c r="G424" s="33"/>
      <c r="H424" s="33"/>
      <c r="K424" s="50"/>
    </row>
    <row r="425" spans="1:11">
      <c r="A425" s="48"/>
      <c r="B425" s="49" t="s">
        <v>318</v>
      </c>
      <c r="C425" s="33"/>
      <c r="D425" s="33"/>
      <c r="E425" s="33"/>
      <c r="F425" s="33"/>
      <c r="G425" s="33"/>
      <c r="H425" s="33"/>
      <c r="K425" s="50"/>
    </row>
    <row r="426" spans="1:11">
      <c r="A426" s="48"/>
      <c r="B426" s="49" t="s">
        <v>319</v>
      </c>
      <c r="C426" s="33"/>
      <c r="D426" s="33"/>
      <c r="E426" s="33"/>
      <c r="F426" s="33"/>
      <c r="G426" s="33"/>
      <c r="H426" s="33"/>
      <c r="K426" s="50"/>
    </row>
    <row r="427" spans="1:11">
      <c r="A427" s="48"/>
      <c r="B427" s="49" t="s">
        <v>320</v>
      </c>
      <c r="C427" s="33"/>
      <c r="D427" s="33"/>
      <c r="E427" s="33"/>
      <c r="F427" s="33"/>
      <c r="G427" s="33"/>
      <c r="H427" s="33"/>
      <c r="K427" s="50"/>
    </row>
    <row r="428" spans="1:11">
      <c r="A428" s="48"/>
      <c r="B428" s="49"/>
      <c r="C428" s="33"/>
      <c r="D428" s="33"/>
      <c r="E428" s="33"/>
      <c r="F428" s="33"/>
      <c r="G428" s="33"/>
      <c r="H428" s="33"/>
      <c r="K428" s="50"/>
    </row>
    <row r="429" spans="1:11">
      <c r="A429" s="48"/>
      <c r="B429" s="49" t="s">
        <v>321</v>
      </c>
      <c r="C429" s="33"/>
      <c r="D429" s="33"/>
      <c r="E429" s="33"/>
      <c r="F429" s="33"/>
      <c r="G429" s="33"/>
      <c r="H429" s="33"/>
      <c r="K429" s="50"/>
    </row>
    <row r="430" spans="1:11">
      <c r="A430" s="48"/>
      <c r="B430" s="49" t="s">
        <v>322</v>
      </c>
      <c r="C430" s="33"/>
      <c r="D430" s="33"/>
      <c r="E430" s="33"/>
      <c r="F430" s="33"/>
      <c r="G430" s="33"/>
      <c r="H430" s="33"/>
      <c r="K430" s="50"/>
    </row>
    <row r="431" spans="1:11">
      <c r="A431" s="48"/>
      <c r="B431" s="49"/>
      <c r="C431" s="33"/>
      <c r="D431" s="33"/>
      <c r="E431" s="33"/>
      <c r="F431" s="33"/>
      <c r="G431" s="33"/>
      <c r="H431" s="33"/>
      <c r="K431" s="50"/>
    </row>
    <row r="432" spans="1:11">
      <c r="A432" s="48"/>
      <c r="B432" s="49"/>
      <c r="C432" s="33"/>
      <c r="D432" s="33"/>
      <c r="E432" s="33"/>
      <c r="F432" s="33"/>
      <c r="G432" s="33"/>
      <c r="H432" s="33"/>
      <c r="K432" s="50"/>
    </row>
    <row r="433" spans="1:11">
      <c r="A433" s="48"/>
      <c r="B433" s="49"/>
      <c r="C433" s="33"/>
      <c r="D433" s="33"/>
      <c r="E433" s="33"/>
      <c r="F433" s="33"/>
      <c r="G433" s="33"/>
      <c r="H433" s="33"/>
      <c r="K433" s="50"/>
    </row>
    <row r="434" spans="1:11">
      <c r="A434" s="48"/>
      <c r="B434" s="49"/>
      <c r="C434" s="33"/>
      <c r="D434" s="33"/>
      <c r="E434" s="33"/>
      <c r="F434" s="33"/>
      <c r="G434" s="33"/>
      <c r="H434" s="33"/>
      <c r="K434" s="50"/>
    </row>
    <row r="435" spans="1:11">
      <c r="A435" s="48"/>
      <c r="B435" s="49"/>
      <c r="C435" s="33"/>
      <c r="D435" s="33"/>
      <c r="E435" s="33"/>
      <c r="F435" s="33"/>
      <c r="G435" s="33"/>
      <c r="H435" s="33"/>
      <c r="K435" s="58"/>
    </row>
    <row r="436" spans="1:11">
      <c r="A436" s="48"/>
      <c r="B436" s="49"/>
      <c r="C436" s="33"/>
      <c r="D436" s="33"/>
      <c r="E436" s="33"/>
      <c r="F436" s="33"/>
      <c r="G436" s="33"/>
      <c r="H436" s="33"/>
      <c r="K436" s="50"/>
    </row>
    <row r="437" spans="1:11">
      <c r="A437" s="48"/>
      <c r="B437" s="49"/>
      <c r="C437" s="33"/>
      <c r="D437" s="33"/>
      <c r="E437" s="33"/>
      <c r="F437" s="59" t="s">
        <v>119</v>
      </c>
      <c r="G437" s="33"/>
      <c r="H437" s="59"/>
      <c r="I437" s="59"/>
      <c r="J437" s="60" t="s">
        <v>49</v>
      </c>
      <c r="K437" s="61">
        <f>SUM(K382:K436)</f>
        <v>0</v>
      </c>
    </row>
    <row r="438" spans="1:11">
      <c r="A438" s="48"/>
      <c r="B438" s="69"/>
      <c r="C438" s="33"/>
      <c r="D438" s="33"/>
      <c r="E438" s="33"/>
      <c r="F438" s="59"/>
      <c r="G438" s="33"/>
      <c r="H438" s="59"/>
      <c r="I438" s="59"/>
      <c r="J438" s="59"/>
      <c r="K438" s="58"/>
    </row>
    <row r="439" spans="1:11">
      <c r="A439" s="48"/>
      <c r="B439" s="63"/>
      <c r="C439" s="33"/>
      <c r="D439" s="33"/>
      <c r="E439" s="33"/>
      <c r="F439" s="59"/>
      <c r="G439" s="33"/>
      <c r="H439" s="59"/>
      <c r="I439" s="59"/>
      <c r="J439" s="59"/>
      <c r="K439" s="50"/>
    </row>
    <row r="440" spans="1:11">
      <c r="A440" s="48"/>
      <c r="B440" s="63"/>
      <c r="C440" s="33"/>
      <c r="D440" s="33"/>
      <c r="E440" s="33"/>
      <c r="F440" s="59"/>
      <c r="G440" s="33"/>
      <c r="H440" s="59"/>
      <c r="I440" s="59"/>
      <c r="J440" s="59"/>
      <c r="K440" s="50"/>
    </row>
    <row r="441" spans="1:11">
      <c r="A441" s="48"/>
      <c r="B441" s="63"/>
      <c r="C441" s="33"/>
      <c r="D441" s="33"/>
      <c r="E441" s="33"/>
      <c r="F441" s="33"/>
      <c r="G441" s="33"/>
      <c r="H441" s="33"/>
      <c r="K441" s="50"/>
    </row>
    <row r="442" spans="1:11">
      <c r="A442" s="48" t="s">
        <v>14</v>
      </c>
      <c r="B442" s="51" t="s">
        <v>323</v>
      </c>
      <c r="C442" s="33"/>
      <c r="D442" s="33"/>
      <c r="E442" s="33"/>
      <c r="F442" s="33"/>
      <c r="G442" s="33"/>
      <c r="H442" s="33"/>
      <c r="K442" s="50"/>
    </row>
    <row r="443" spans="1:11">
      <c r="A443" s="48"/>
      <c r="B443" s="49"/>
      <c r="C443" s="33"/>
      <c r="D443" s="33"/>
      <c r="E443" s="33"/>
      <c r="F443" s="33"/>
      <c r="G443" s="33"/>
      <c r="H443" s="33"/>
      <c r="K443" s="50"/>
    </row>
    <row r="444" spans="1:11">
      <c r="A444" s="48"/>
      <c r="B444" s="49" t="s">
        <v>324</v>
      </c>
      <c r="C444" s="33"/>
      <c r="D444" s="33"/>
      <c r="E444" s="33"/>
      <c r="F444" s="33"/>
      <c r="G444" s="33"/>
      <c r="H444" s="33"/>
      <c r="K444" s="50"/>
    </row>
    <row r="445" spans="1:11">
      <c r="A445" s="48"/>
      <c r="B445" s="49" t="s">
        <v>325</v>
      </c>
      <c r="C445" s="33"/>
      <c r="D445" s="33"/>
      <c r="E445" s="33"/>
      <c r="F445" s="33"/>
      <c r="G445" s="33"/>
      <c r="H445" s="33"/>
      <c r="K445" s="50"/>
    </row>
    <row r="446" spans="1:11">
      <c r="A446" s="48"/>
      <c r="B446" s="49" t="s">
        <v>326</v>
      </c>
      <c r="C446" s="33"/>
      <c r="D446" s="33"/>
      <c r="E446" s="33"/>
      <c r="F446" s="33"/>
      <c r="G446" s="33"/>
      <c r="H446" s="33"/>
      <c r="K446" s="50"/>
    </row>
    <row r="447" spans="1:11">
      <c r="A447" s="48"/>
      <c r="B447" s="49"/>
      <c r="C447" s="33"/>
      <c r="D447" s="33"/>
      <c r="E447" s="33"/>
      <c r="F447" s="33"/>
      <c r="G447" s="33"/>
      <c r="H447" s="33"/>
      <c r="K447" s="50"/>
    </row>
    <row r="448" spans="1:11">
      <c r="A448" s="48"/>
      <c r="B448" s="49" t="s">
        <v>327</v>
      </c>
      <c r="C448" s="33"/>
      <c r="D448" s="33"/>
      <c r="E448" s="33"/>
      <c r="F448" s="33"/>
      <c r="G448" s="33"/>
      <c r="H448" s="33"/>
      <c r="K448" s="50"/>
    </row>
    <row r="449" spans="1:11">
      <c r="A449" s="48"/>
      <c r="B449" s="49" t="s">
        <v>328</v>
      </c>
      <c r="C449" s="33"/>
      <c r="D449" s="33"/>
      <c r="E449" s="33"/>
      <c r="F449" s="33"/>
      <c r="G449" s="33"/>
      <c r="H449" s="33"/>
      <c r="K449" s="50"/>
    </row>
    <row r="450" spans="1:11">
      <c r="A450" s="48"/>
      <c r="B450" s="49" t="s">
        <v>329</v>
      </c>
      <c r="C450" s="33"/>
      <c r="D450" s="33"/>
      <c r="E450" s="33"/>
      <c r="F450" s="33"/>
      <c r="G450" s="33"/>
      <c r="H450" s="33"/>
      <c r="K450" s="50"/>
    </row>
    <row r="451" spans="1:11">
      <c r="A451" s="48"/>
      <c r="B451" s="49"/>
      <c r="C451" s="33"/>
      <c r="D451" s="33"/>
      <c r="E451" s="33"/>
      <c r="F451" s="33"/>
      <c r="G451" s="33"/>
      <c r="H451" s="33"/>
      <c r="K451" s="50"/>
    </row>
    <row r="452" spans="1:11">
      <c r="A452" s="48"/>
      <c r="B452" s="49" t="s">
        <v>330</v>
      </c>
      <c r="C452" s="33"/>
      <c r="D452" s="33"/>
      <c r="E452" s="33"/>
      <c r="F452" s="33"/>
      <c r="G452" s="33"/>
      <c r="H452" s="33"/>
      <c r="K452" s="50"/>
    </row>
    <row r="453" spans="1:11">
      <c r="A453" s="48"/>
      <c r="B453" s="49" t="s">
        <v>331</v>
      </c>
      <c r="C453" s="33"/>
      <c r="D453" s="33"/>
      <c r="E453" s="33"/>
      <c r="F453" s="33"/>
      <c r="G453" s="33"/>
      <c r="H453" s="33"/>
      <c r="K453" s="50"/>
    </row>
    <row r="454" spans="1:11">
      <c r="A454" s="48"/>
      <c r="B454" s="49" t="s">
        <v>332</v>
      </c>
      <c r="C454" s="33"/>
      <c r="D454" s="33"/>
      <c r="E454" s="33"/>
      <c r="F454" s="33"/>
      <c r="G454" s="33"/>
      <c r="H454" s="33"/>
      <c r="K454" s="50"/>
    </row>
    <row r="455" spans="1:11">
      <c r="A455" s="48"/>
      <c r="B455" s="49"/>
      <c r="C455" s="33"/>
      <c r="D455" s="33"/>
      <c r="E455" s="33"/>
      <c r="F455" s="33"/>
      <c r="G455" s="33"/>
      <c r="H455" s="33"/>
      <c r="K455" s="50"/>
    </row>
    <row r="456" spans="1:11">
      <c r="A456" s="48" t="s">
        <v>3</v>
      </c>
      <c r="B456" s="51" t="s">
        <v>333</v>
      </c>
      <c r="C456" s="33"/>
      <c r="D456" s="33"/>
      <c r="E456" s="33"/>
      <c r="F456" s="33"/>
      <c r="G456" s="33"/>
      <c r="H456" s="33"/>
      <c r="K456" s="50"/>
    </row>
    <row r="457" spans="1:11">
      <c r="A457" s="48"/>
      <c r="B457" s="63"/>
      <c r="C457" s="33"/>
      <c r="D457" s="33"/>
      <c r="E457" s="33"/>
      <c r="F457" s="33"/>
      <c r="G457" s="33"/>
      <c r="H457" s="33"/>
      <c r="K457" s="50"/>
    </row>
    <row r="458" spans="1:11">
      <c r="A458" s="48"/>
      <c r="B458" s="49" t="s">
        <v>334</v>
      </c>
      <c r="C458" s="33"/>
      <c r="D458" s="33"/>
      <c r="E458" s="33"/>
      <c r="F458" s="33"/>
      <c r="G458" s="33"/>
      <c r="H458" s="33"/>
      <c r="K458" s="50"/>
    </row>
    <row r="459" spans="1:11">
      <c r="A459" s="48"/>
      <c r="B459" s="49" t="s">
        <v>335</v>
      </c>
      <c r="C459" s="33"/>
      <c r="D459" s="33"/>
      <c r="E459" s="33"/>
      <c r="F459" s="33"/>
      <c r="G459" s="33"/>
      <c r="H459" s="33"/>
      <c r="K459" s="50"/>
    </row>
    <row r="460" spans="1:11">
      <c r="A460" s="48"/>
      <c r="B460" s="49" t="s">
        <v>336</v>
      </c>
      <c r="C460" s="33"/>
      <c r="D460" s="33"/>
      <c r="E460" s="33"/>
      <c r="F460" s="33"/>
      <c r="G460" s="33"/>
      <c r="H460" s="33"/>
      <c r="K460" s="50"/>
    </row>
    <row r="461" spans="1:11">
      <c r="A461" s="48"/>
      <c r="B461" s="49"/>
      <c r="C461" s="33"/>
      <c r="D461" s="33"/>
      <c r="E461" s="33"/>
      <c r="F461" s="33"/>
      <c r="G461" s="33"/>
      <c r="H461" s="33"/>
      <c r="K461" s="50"/>
    </row>
    <row r="462" spans="1:11">
      <c r="A462" s="48"/>
      <c r="B462" s="49" t="s">
        <v>337</v>
      </c>
      <c r="C462" s="33"/>
      <c r="D462" s="33"/>
      <c r="E462" s="33"/>
      <c r="F462" s="33"/>
      <c r="G462" s="33"/>
      <c r="H462" s="33"/>
      <c r="K462" s="50"/>
    </row>
    <row r="463" spans="1:11">
      <c r="A463" s="48"/>
      <c r="B463" s="49" t="s">
        <v>338</v>
      </c>
      <c r="C463" s="33"/>
      <c r="D463" s="33"/>
      <c r="E463" s="33"/>
      <c r="F463" s="33"/>
      <c r="G463" s="33"/>
      <c r="H463" s="33"/>
      <c r="K463" s="50"/>
    </row>
    <row r="464" spans="1:11">
      <c r="A464" s="48"/>
      <c r="B464" s="49" t="s">
        <v>339</v>
      </c>
      <c r="C464" s="33"/>
      <c r="D464" s="33"/>
      <c r="E464" s="33"/>
      <c r="F464" s="33"/>
      <c r="G464" s="33"/>
      <c r="H464" s="33"/>
      <c r="K464" s="50"/>
    </row>
    <row r="465" spans="1:11">
      <c r="A465" s="48"/>
      <c r="B465" s="49" t="s">
        <v>340</v>
      </c>
      <c r="C465" s="33"/>
      <c r="D465" s="33"/>
      <c r="E465" s="33"/>
      <c r="F465" s="33"/>
      <c r="G465" s="33"/>
      <c r="H465" s="33"/>
      <c r="K465" s="50"/>
    </row>
    <row r="466" spans="1:11">
      <c r="A466" s="48"/>
      <c r="B466" s="49" t="s">
        <v>341</v>
      </c>
      <c r="C466" s="33"/>
      <c r="D466" s="33"/>
      <c r="E466" s="33"/>
      <c r="F466" s="33"/>
      <c r="G466" s="33"/>
      <c r="H466" s="33"/>
      <c r="K466" s="50"/>
    </row>
    <row r="467" spans="1:11">
      <c r="A467" s="48"/>
      <c r="B467" s="49"/>
      <c r="C467" s="33"/>
      <c r="D467" s="33"/>
      <c r="E467" s="33"/>
      <c r="F467" s="33"/>
      <c r="G467" s="33"/>
      <c r="H467" s="33"/>
      <c r="K467" s="50"/>
    </row>
    <row r="468" spans="1:11">
      <c r="A468" s="48"/>
      <c r="B468" s="49" t="s">
        <v>342</v>
      </c>
      <c r="C468" s="33"/>
      <c r="D468" s="33"/>
      <c r="E468" s="33"/>
      <c r="F468" s="33"/>
      <c r="G468" s="33"/>
      <c r="H468" s="33"/>
      <c r="K468" s="50"/>
    </row>
    <row r="469" spans="1:11">
      <c r="A469" s="48" t="s">
        <v>3</v>
      </c>
      <c r="B469" s="51" t="s">
        <v>343</v>
      </c>
      <c r="C469" s="33"/>
      <c r="D469" s="33"/>
      <c r="E469" s="33"/>
      <c r="F469" s="33"/>
      <c r="G469" s="33"/>
      <c r="H469" s="33"/>
      <c r="K469" s="50"/>
    </row>
    <row r="470" spans="1:11">
      <c r="A470" s="48"/>
      <c r="B470" s="49"/>
      <c r="C470" s="33"/>
      <c r="D470" s="33"/>
      <c r="E470" s="33"/>
      <c r="F470" s="33"/>
      <c r="G470" s="33"/>
      <c r="H470" s="33"/>
      <c r="K470" s="50"/>
    </row>
    <row r="471" spans="1:11">
      <c r="A471" s="48"/>
      <c r="B471" s="49" t="s">
        <v>344</v>
      </c>
      <c r="C471" s="33"/>
      <c r="D471" s="33"/>
      <c r="E471" s="33"/>
      <c r="F471" s="33"/>
      <c r="G471" s="33"/>
      <c r="H471" s="33"/>
      <c r="K471" s="50"/>
    </row>
    <row r="472" spans="1:11">
      <c r="A472" s="48"/>
      <c r="B472" s="49" t="s">
        <v>345</v>
      </c>
      <c r="C472" s="33"/>
      <c r="D472" s="33"/>
      <c r="E472" s="33"/>
      <c r="F472" s="33"/>
      <c r="G472" s="33"/>
      <c r="H472" s="33"/>
      <c r="K472" s="50"/>
    </row>
    <row r="473" spans="1:11">
      <c r="A473" s="48"/>
      <c r="B473" s="51"/>
      <c r="C473" s="33"/>
      <c r="D473" s="33"/>
      <c r="E473" s="33"/>
      <c r="F473" s="33"/>
      <c r="G473" s="33"/>
      <c r="H473" s="33"/>
      <c r="K473" s="50"/>
    </row>
    <row r="474" spans="1:11">
      <c r="A474" s="48" t="s">
        <v>5</v>
      </c>
      <c r="B474" s="51" t="s">
        <v>346</v>
      </c>
      <c r="C474" s="33"/>
      <c r="D474" s="33"/>
      <c r="E474" s="33"/>
      <c r="F474" s="33"/>
      <c r="G474" s="33"/>
      <c r="H474" s="33"/>
      <c r="K474" s="50"/>
    </row>
    <row r="475" spans="1:11">
      <c r="A475" s="48"/>
      <c r="B475" s="49"/>
      <c r="C475" s="33"/>
      <c r="D475" s="33"/>
      <c r="E475" s="33"/>
      <c r="F475" s="33"/>
      <c r="G475" s="33"/>
      <c r="H475" s="33"/>
      <c r="K475" s="50"/>
    </row>
    <row r="476" spans="1:11">
      <c r="A476" s="48"/>
      <c r="B476" s="49" t="s">
        <v>347</v>
      </c>
      <c r="C476" s="33"/>
      <c r="D476" s="33"/>
      <c r="E476" s="59"/>
      <c r="F476" s="33"/>
      <c r="G476" s="33"/>
      <c r="H476" s="33"/>
      <c r="K476" s="50"/>
    </row>
    <row r="477" spans="1:11">
      <c r="A477" s="48"/>
      <c r="B477" s="49" t="s">
        <v>348</v>
      </c>
      <c r="C477" s="33"/>
      <c r="D477" s="33"/>
      <c r="E477" s="33"/>
      <c r="F477" s="33"/>
      <c r="G477" s="33"/>
      <c r="H477" s="33"/>
      <c r="K477" s="50"/>
    </row>
    <row r="478" spans="1:11">
      <c r="A478" s="48"/>
      <c r="B478" s="49" t="s">
        <v>349</v>
      </c>
      <c r="C478" s="33"/>
      <c r="D478" s="33"/>
      <c r="E478" s="33"/>
      <c r="F478" s="33"/>
      <c r="G478" s="33"/>
      <c r="H478" s="33"/>
      <c r="K478" s="50"/>
    </row>
    <row r="479" spans="1:11">
      <c r="A479" s="48"/>
      <c r="B479" s="49" t="s">
        <v>350</v>
      </c>
      <c r="C479" s="33"/>
      <c r="D479" s="33"/>
      <c r="E479" s="33"/>
      <c r="F479" s="33"/>
      <c r="G479" s="33"/>
      <c r="H479" s="33"/>
      <c r="K479" s="50"/>
    </row>
    <row r="480" spans="1:11">
      <c r="A480" s="48"/>
      <c r="B480" s="49" t="s">
        <v>351</v>
      </c>
      <c r="C480" s="33"/>
      <c r="D480" s="33"/>
      <c r="E480" s="33"/>
      <c r="F480" s="33"/>
      <c r="G480" s="33"/>
      <c r="H480" s="33"/>
      <c r="K480" s="50"/>
    </row>
    <row r="481" spans="1:11">
      <c r="A481" s="48"/>
      <c r="B481" s="49"/>
      <c r="C481" s="33"/>
      <c r="D481" s="33"/>
      <c r="E481" s="33"/>
      <c r="F481" s="33"/>
      <c r="G481" s="33"/>
      <c r="H481" s="33"/>
      <c r="K481" s="50"/>
    </row>
    <row r="482" spans="1:11">
      <c r="A482" s="48"/>
      <c r="B482" s="49"/>
      <c r="C482" s="33"/>
      <c r="D482" s="33"/>
      <c r="E482" s="33"/>
      <c r="F482" s="33"/>
      <c r="G482" s="33"/>
      <c r="H482" s="33"/>
      <c r="K482" s="50"/>
    </row>
    <row r="483" spans="1:11">
      <c r="A483" s="48"/>
      <c r="B483" s="49"/>
      <c r="C483" s="33"/>
      <c r="D483" s="33"/>
      <c r="E483" s="33"/>
      <c r="F483" s="59" t="s">
        <v>119</v>
      </c>
      <c r="G483" s="33"/>
      <c r="H483" s="59"/>
      <c r="I483" s="59"/>
      <c r="J483" s="60" t="s">
        <v>49</v>
      </c>
      <c r="K483" s="61">
        <f>K472+K480</f>
        <v>0</v>
      </c>
    </row>
    <row r="484" spans="1:11">
      <c r="A484" s="48"/>
      <c r="B484" s="49"/>
      <c r="C484" s="33"/>
      <c r="D484" s="33"/>
      <c r="E484" s="33"/>
      <c r="F484" s="33"/>
      <c r="G484" s="33"/>
      <c r="H484" s="33"/>
      <c r="K484" s="50"/>
    </row>
    <row r="485" spans="1:11">
      <c r="A485" s="48"/>
      <c r="B485" s="49"/>
      <c r="C485" s="33"/>
      <c r="D485" s="33"/>
      <c r="E485" s="33"/>
      <c r="F485" s="33"/>
      <c r="G485" s="33"/>
      <c r="H485" s="33"/>
      <c r="K485" s="50"/>
    </row>
    <row r="486" spans="1:11">
      <c r="A486" s="48"/>
      <c r="B486" s="49"/>
      <c r="C486" s="33"/>
      <c r="D486" s="33"/>
      <c r="E486" s="33"/>
      <c r="F486" s="33"/>
      <c r="G486" s="33"/>
      <c r="H486" s="33"/>
      <c r="K486" s="50"/>
    </row>
    <row r="487" spans="1:11">
      <c r="A487" s="48" t="s">
        <v>14</v>
      </c>
      <c r="B487" s="51" t="s">
        <v>352</v>
      </c>
      <c r="C487" s="33"/>
      <c r="D487" s="33"/>
      <c r="E487" s="33"/>
      <c r="F487" s="33"/>
      <c r="G487" s="33"/>
      <c r="H487" s="33"/>
      <c r="K487" s="50"/>
    </row>
    <row r="488" spans="1:11">
      <c r="A488" s="48"/>
      <c r="B488" s="49"/>
      <c r="C488" s="33"/>
      <c r="D488" s="33"/>
      <c r="E488" s="33"/>
      <c r="F488" s="33"/>
      <c r="G488" s="33"/>
      <c r="H488" s="33"/>
      <c r="K488" s="50"/>
    </row>
    <row r="489" spans="1:11">
      <c r="A489" s="48"/>
      <c r="B489" s="49" t="s">
        <v>353</v>
      </c>
      <c r="C489" s="33"/>
      <c r="D489" s="33"/>
      <c r="E489" s="33"/>
      <c r="F489" s="33"/>
      <c r="G489" s="33"/>
      <c r="H489" s="33"/>
      <c r="K489" s="50"/>
    </row>
    <row r="490" spans="1:11">
      <c r="A490" s="48"/>
      <c r="B490" s="49" t="s">
        <v>354</v>
      </c>
      <c r="C490" s="33"/>
      <c r="D490" s="33"/>
      <c r="E490" s="33"/>
      <c r="F490" s="33"/>
      <c r="G490" s="33"/>
      <c r="H490" s="33"/>
      <c r="K490" s="50"/>
    </row>
    <row r="491" spans="1:11">
      <c r="A491" s="48" t="s">
        <v>37</v>
      </c>
      <c r="B491" s="49" t="s">
        <v>355</v>
      </c>
      <c r="C491" s="33"/>
      <c r="D491" s="33"/>
      <c r="E491" s="33"/>
      <c r="F491" s="33"/>
      <c r="G491" s="33"/>
      <c r="H491" s="33"/>
      <c r="K491" s="50"/>
    </row>
    <row r="492" spans="1:11">
      <c r="A492" s="48"/>
      <c r="B492" s="49"/>
      <c r="C492" s="33"/>
      <c r="D492" s="33"/>
      <c r="E492" s="33"/>
      <c r="F492" s="33"/>
      <c r="G492" s="33"/>
      <c r="H492" s="33"/>
      <c r="K492" s="50"/>
    </row>
    <row r="493" spans="1:11">
      <c r="A493" s="48"/>
      <c r="B493" s="49" t="s">
        <v>356</v>
      </c>
      <c r="C493" s="33"/>
      <c r="D493" s="33"/>
      <c r="E493" s="33"/>
      <c r="F493" s="33"/>
      <c r="G493" s="33"/>
      <c r="H493" s="33"/>
      <c r="K493" s="50"/>
    </row>
    <row r="494" spans="1:11">
      <c r="A494" s="48"/>
      <c r="B494" s="49" t="s">
        <v>357</v>
      </c>
      <c r="C494" s="33"/>
      <c r="D494" s="33"/>
      <c r="E494" s="33"/>
      <c r="F494" s="33"/>
      <c r="G494" s="33"/>
      <c r="H494" s="33"/>
      <c r="K494" s="50"/>
    </row>
    <row r="495" spans="1:11">
      <c r="A495" s="48"/>
      <c r="B495" s="49"/>
      <c r="C495" s="33"/>
      <c r="D495" s="33"/>
      <c r="E495" s="33"/>
      <c r="F495" s="33"/>
      <c r="G495" s="33"/>
      <c r="H495" s="33"/>
      <c r="K495" s="50"/>
    </row>
    <row r="496" spans="1:11">
      <c r="A496" s="48" t="s">
        <v>134</v>
      </c>
      <c r="B496" s="68" t="s">
        <v>358</v>
      </c>
      <c r="C496" s="33"/>
      <c r="D496" s="33"/>
      <c r="E496" s="33"/>
      <c r="F496" s="33"/>
      <c r="G496" s="33"/>
      <c r="H496" s="33"/>
      <c r="K496" s="50"/>
    </row>
    <row r="497" spans="1:11">
      <c r="A497" s="48"/>
      <c r="B497" s="49"/>
      <c r="C497" s="33"/>
      <c r="D497" s="33"/>
      <c r="E497" s="33"/>
      <c r="F497" s="33"/>
      <c r="G497" s="33"/>
      <c r="H497" s="33"/>
      <c r="K497" s="50"/>
    </row>
    <row r="498" spans="1:11">
      <c r="A498" s="48" t="s">
        <v>3</v>
      </c>
      <c r="B498" s="51" t="s">
        <v>359</v>
      </c>
      <c r="C498" s="33"/>
      <c r="D498" s="33"/>
      <c r="E498" s="33"/>
      <c r="F498" s="33"/>
      <c r="G498" s="33"/>
      <c r="H498" s="33"/>
      <c r="K498" s="50"/>
    </row>
    <row r="499" spans="1:11">
      <c r="A499" s="48"/>
      <c r="B499" s="49"/>
      <c r="C499" s="33"/>
      <c r="D499" s="33"/>
      <c r="E499" s="33"/>
      <c r="F499" s="33"/>
      <c r="G499" s="33"/>
      <c r="H499" s="33"/>
      <c r="K499" s="50"/>
    </row>
    <row r="500" spans="1:11">
      <c r="A500" s="48" t="s">
        <v>134</v>
      </c>
      <c r="B500" s="49" t="s">
        <v>360</v>
      </c>
      <c r="C500" s="33"/>
      <c r="D500" s="33"/>
      <c r="E500" s="33"/>
      <c r="F500" s="33"/>
      <c r="G500" s="33"/>
      <c r="H500" s="33"/>
      <c r="K500" s="50"/>
    </row>
    <row r="501" spans="1:11">
      <c r="A501" s="48"/>
      <c r="B501" s="49" t="s">
        <v>361</v>
      </c>
      <c r="C501" s="33"/>
      <c r="D501" s="33"/>
      <c r="E501" s="33"/>
      <c r="F501" s="33"/>
      <c r="G501" s="33"/>
      <c r="H501" s="33"/>
      <c r="K501" s="50"/>
    </row>
    <row r="502" spans="1:11">
      <c r="A502" s="48"/>
      <c r="B502" s="49" t="s">
        <v>362</v>
      </c>
      <c r="C502" s="33"/>
      <c r="D502" s="33"/>
      <c r="E502" s="33"/>
      <c r="F502" s="33"/>
      <c r="G502" s="33"/>
      <c r="H502" s="33"/>
      <c r="K502" s="50"/>
    </row>
    <row r="503" spans="1:11">
      <c r="A503" s="48"/>
      <c r="B503" s="49"/>
      <c r="C503" s="33"/>
      <c r="D503" s="33"/>
      <c r="E503" s="33"/>
      <c r="F503" s="33"/>
      <c r="G503" s="33"/>
      <c r="H503" s="33"/>
      <c r="K503" s="50"/>
    </row>
    <row r="504" spans="1:11">
      <c r="A504" s="48" t="s">
        <v>5</v>
      </c>
      <c r="B504" s="51" t="s">
        <v>363</v>
      </c>
      <c r="C504" s="33"/>
      <c r="D504" s="33"/>
      <c r="E504" s="33"/>
      <c r="F504" s="33"/>
      <c r="G504" s="33"/>
      <c r="H504" s="33"/>
      <c r="K504" s="50"/>
    </row>
    <row r="505" spans="1:11">
      <c r="A505" s="48"/>
      <c r="B505" s="49"/>
      <c r="C505" s="33"/>
      <c r="D505" s="33"/>
      <c r="E505" s="33"/>
      <c r="F505" s="33"/>
      <c r="G505" s="33"/>
      <c r="H505" s="33"/>
      <c r="K505" s="50"/>
    </row>
    <row r="506" spans="1:11">
      <c r="A506" s="48"/>
      <c r="B506" s="49" t="s">
        <v>364</v>
      </c>
      <c r="C506" s="33"/>
      <c r="D506" s="33"/>
      <c r="E506" s="33"/>
      <c r="F506" s="33"/>
      <c r="G506" s="33"/>
      <c r="H506" s="33"/>
      <c r="K506" s="50"/>
    </row>
    <row r="507" spans="1:11">
      <c r="A507" s="48"/>
      <c r="B507" s="49" t="s">
        <v>365</v>
      </c>
      <c r="C507" s="33"/>
      <c r="D507" s="33"/>
      <c r="E507" s="33"/>
      <c r="F507" s="33"/>
      <c r="G507" s="33"/>
      <c r="H507" s="33"/>
      <c r="K507" s="50"/>
    </row>
    <row r="508" spans="1:11">
      <c r="A508" s="48"/>
      <c r="B508" s="49" t="s">
        <v>366</v>
      </c>
      <c r="C508" s="33"/>
      <c r="D508" s="33"/>
      <c r="E508" s="33"/>
      <c r="F508" s="33"/>
      <c r="G508" s="33"/>
      <c r="H508" s="33"/>
      <c r="K508" s="50"/>
    </row>
    <row r="509" spans="1:11">
      <c r="A509" s="48"/>
      <c r="B509" s="49" t="s">
        <v>367</v>
      </c>
      <c r="C509" s="33"/>
      <c r="D509" s="33"/>
      <c r="E509" s="33"/>
      <c r="F509" s="33"/>
      <c r="G509" s="33"/>
      <c r="H509" s="33"/>
      <c r="K509" s="50"/>
    </row>
    <row r="510" spans="1:11">
      <c r="A510" s="48"/>
      <c r="B510" s="49" t="s">
        <v>368</v>
      </c>
      <c r="C510" s="33"/>
      <c r="D510" s="33"/>
      <c r="E510" s="33"/>
      <c r="F510" s="33"/>
      <c r="G510" s="33"/>
      <c r="H510" s="33"/>
      <c r="K510" s="50"/>
    </row>
    <row r="511" spans="1:11">
      <c r="A511" s="48" t="s">
        <v>369</v>
      </c>
      <c r="B511" s="49" t="s">
        <v>370</v>
      </c>
      <c r="C511" s="33"/>
      <c r="D511" s="33"/>
      <c r="E511" s="33"/>
      <c r="F511" s="33"/>
      <c r="G511" s="33"/>
      <c r="H511" s="33"/>
      <c r="K511" s="50"/>
    </row>
    <row r="512" spans="1:11">
      <c r="A512" s="48"/>
      <c r="B512" s="49" t="s">
        <v>371</v>
      </c>
      <c r="C512" s="33"/>
      <c r="D512" s="33"/>
      <c r="E512" s="33"/>
      <c r="F512" s="33"/>
      <c r="G512" s="33"/>
      <c r="H512" s="33"/>
      <c r="K512" s="50"/>
    </row>
    <row r="513" spans="1:11">
      <c r="A513" s="48"/>
      <c r="B513" s="49" t="s">
        <v>372</v>
      </c>
      <c r="C513" s="33"/>
      <c r="D513" s="33"/>
      <c r="E513" s="33"/>
      <c r="F513" s="33"/>
      <c r="G513" s="33"/>
      <c r="H513" s="33"/>
      <c r="K513" s="50"/>
    </row>
    <row r="514" spans="1:11">
      <c r="A514" s="48"/>
      <c r="B514" s="49"/>
      <c r="C514" s="33"/>
      <c r="D514" s="33"/>
      <c r="E514" s="33"/>
      <c r="F514" s="33"/>
      <c r="G514" s="33"/>
      <c r="H514" s="33"/>
      <c r="K514" s="50"/>
    </row>
    <row r="515" spans="1:11">
      <c r="A515" s="48"/>
      <c r="B515" s="49"/>
      <c r="C515" s="33"/>
      <c r="D515" s="33"/>
      <c r="E515" s="33"/>
      <c r="F515" s="33"/>
      <c r="G515" s="33"/>
      <c r="H515" s="33"/>
      <c r="K515" s="50"/>
    </row>
    <row r="516" spans="1:11">
      <c r="A516" s="48"/>
      <c r="B516" s="49"/>
      <c r="C516" s="33"/>
      <c r="D516" s="33"/>
      <c r="E516" s="33"/>
      <c r="F516" s="59" t="s">
        <v>119</v>
      </c>
      <c r="G516" s="33"/>
      <c r="H516" s="59"/>
      <c r="I516" s="59"/>
      <c r="J516" s="60" t="s">
        <v>49</v>
      </c>
      <c r="K516" s="61">
        <f>K512</f>
        <v>0</v>
      </c>
    </row>
    <row r="517" spans="1:11">
      <c r="A517" s="48"/>
      <c r="B517" s="49"/>
      <c r="C517" s="33"/>
      <c r="D517" s="33"/>
      <c r="E517" s="33"/>
      <c r="F517" s="59"/>
      <c r="G517" s="33"/>
      <c r="H517" s="59"/>
      <c r="I517" s="59"/>
      <c r="J517" s="71"/>
      <c r="K517" s="61"/>
    </row>
    <row r="518" spans="1:11">
      <c r="A518" s="48"/>
      <c r="B518" s="49"/>
      <c r="C518" s="33"/>
      <c r="D518" s="33"/>
      <c r="E518" s="33"/>
      <c r="F518" s="59"/>
      <c r="G518" s="33"/>
      <c r="H518" s="59"/>
      <c r="I518" s="59"/>
      <c r="J518" s="71"/>
      <c r="K518" s="61"/>
    </row>
    <row r="519" spans="1:11">
      <c r="A519" s="48"/>
      <c r="B519" s="49"/>
      <c r="C519" s="33"/>
      <c r="D519" s="33"/>
      <c r="E519" s="33"/>
      <c r="F519" s="59"/>
      <c r="G519" s="33"/>
      <c r="H519" s="59"/>
      <c r="I519" s="59"/>
      <c r="J519" s="71"/>
      <c r="K519" s="61"/>
    </row>
    <row r="520" spans="1:11">
      <c r="A520" s="48"/>
      <c r="B520" s="49"/>
      <c r="C520" s="33"/>
      <c r="D520" s="33"/>
      <c r="E520" s="33"/>
      <c r="F520" s="59"/>
      <c r="G520" s="33"/>
      <c r="H520" s="59"/>
      <c r="I520" s="59"/>
      <c r="J520" s="71"/>
      <c r="K520" s="61"/>
    </row>
    <row r="521" spans="1:11">
      <c r="A521" s="48"/>
      <c r="B521" s="49"/>
      <c r="C521" s="33"/>
      <c r="D521" s="33"/>
      <c r="E521" s="33"/>
      <c r="F521" s="33"/>
      <c r="G521" s="33"/>
      <c r="H521" s="33"/>
      <c r="K521" s="58"/>
    </row>
    <row r="522" spans="1:11">
      <c r="A522" s="48"/>
      <c r="B522" s="49"/>
      <c r="C522" s="33"/>
      <c r="D522" s="33"/>
      <c r="E522" s="33"/>
      <c r="F522" s="33"/>
      <c r="G522" s="33"/>
      <c r="H522" s="33"/>
      <c r="K522" s="50"/>
    </row>
    <row r="523" spans="1:11">
      <c r="A523" s="48"/>
      <c r="B523" s="49"/>
      <c r="C523" s="33"/>
      <c r="D523" s="33"/>
      <c r="E523" s="33"/>
      <c r="F523" s="33"/>
      <c r="G523" s="33"/>
      <c r="H523" s="33"/>
      <c r="J523" s="72"/>
      <c r="K523" s="34"/>
    </row>
    <row r="524" spans="1:11">
      <c r="A524" s="48"/>
      <c r="B524" s="49"/>
      <c r="C524" s="33"/>
      <c r="D524" s="33"/>
      <c r="E524" s="33"/>
      <c r="F524" s="33"/>
      <c r="G524" s="33"/>
      <c r="H524" s="33"/>
      <c r="J524" s="72"/>
      <c r="K524" s="34"/>
    </row>
    <row r="525" spans="1:11">
      <c r="A525" s="48"/>
      <c r="B525" s="49"/>
      <c r="C525" s="73" t="s">
        <v>373</v>
      </c>
      <c r="D525" s="33"/>
      <c r="F525" s="33"/>
      <c r="G525" s="33"/>
      <c r="H525" s="33"/>
      <c r="J525" s="72"/>
      <c r="K525" s="80"/>
    </row>
    <row r="526" spans="1:11">
      <c r="A526" s="48"/>
      <c r="B526" s="49"/>
      <c r="C526" s="73"/>
      <c r="D526" s="33"/>
      <c r="F526" s="33"/>
      <c r="G526" s="33"/>
      <c r="H526" s="33"/>
      <c r="J526" s="72"/>
      <c r="K526" s="80"/>
    </row>
    <row r="527" spans="1:11">
      <c r="A527" s="48"/>
      <c r="B527" s="49"/>
      <c r="C527" s="33"/>
      <c r="D527" s="33"/>
      <c r="E527" s="39"/>
      <c r="F527" s="33"/>
      <c r="G527" s="33"/>
      <c r="H527" s="33"/>
      <c r="J527" s="72"/>
      <c r="K527" s="80"/>
    </row>
    <row r="528" spans="1:11">
      <c r="A528" s="48"/>
      <c r="B528" s="49"/>
      <c r="C528" s="33" t="s">
        <v>374</v>
      </c>
      <c r="D528" s="33"/>
      <c r="E528" s="33"/>
      <c r="F528" s="33"/>
      <c r="G528" s="74" t="s">
        <v>375</v>
      </c>
      <c r="H528" s="33"/>
      <c r="J528" s="72"/>
      <c r="K528" s="255">
        <f>K128</f>
        <v>0</v>
      </c>
    </row>
    <row r="529" spans="1:11">
      <c r="A529" s="48"/>
      <c r="B529" s="49"/>
      <c r="C529" s="33"/>
      <c r="D529" s="33"/>
      <c r="E529" s="39"/>
      <c r="F529" s="33"/>
      <c r="G529" s="75"/>
      <c r="H529" s="33"/>
      <c r="J529" s="72"/>
      <c r="K529" s="256"/>
    </row>
    <row r="530" spans="1:11">
      <c r="A530" s="48"/>
      <c r="B530" s="49"/>
      <c r="C530" s="33" t="s">
        <v>374</v>
      </c>
      <c r="D530" s="33"/>
      <c r="E530" s="39"/>
      <c r="F530" s="33"/>
      <c r="G530" s="74" t="s">
        <v>376</v>
      </c>
      <c r="H530" s="33"/>
      <c r="J530" s="72"/>
      <c r="K530" s="255">
        <f>K195</f>
        <v>0</v>
      </c>
    </row>
    <row r="531" spans="1:11">
      <c r="A531" s="48"/>
      <c r="B531" s="49"/>
      <c r="C531" s="33"/>
      <c r="D531" s="33"/>
      <c r="E531" s="39"/>
      <c r="F531" s="33"/>
      <c r="G531" s="75"/>
      <c r="H531" s="33"/>
      <c r="J531" s="72"/>
      <c r="K531" s="256"/>
    </row>
    <row r="532" spans="1:11">
      <c r="A532" s="48"/>
      <c r="B532" s="49"/>
      <c r="C532" s="33" t="s">
        <v>374</v>
      </c>
      <c r="D532" s="33"/>
      <c r="E532" s="39"/>
      <c r="F532" s="33"/>
      <c r="G532" s="74" t="s">
        <v>377</v>
      </c>
      <c r="H532" s="33"/>
      <c r="J532" s="72"/>
      <c r="K532" s="255">
        <f>K255</f>
        <v>0</v>
      </c>
    </row>
    <row r="533" spans="1:11">
      <c r="A533" s="48"/>
      <c r="B533" s="49"/>
      <c r="C533" s="33"/>
      <c r="D533" s="33"/>
      <c r="E533" s="39"/>
      <c r="F533" s="33"/>
      <c r="G533" s="75"/>
      <c r="H533" s="33"/>
      <c r="J533" s="72"/>
      <c r="K533" s="256"/>
    </row>
    <row r="534" spans="1:11">
      <c r="A534" s="48"/>
      <c r="B534" s="49"/>
      <c r="C534" s="33" t="s">
        <v>374</v>
      </c>
      <c r="D534" s="33"/>
      <c r="E534" s="39"/>
      <c r="F534" s="33"/>
      <c r="G534" s="74" t="s">
        <v>378</v>
      </c>
      <c r="H534" s="33"/>
      <c r="J534" s="72"/>
      <c r="K534" s="255">
        <f>K309</f>
        <v>0</v>
      </c>
    </row>
    <row r="535" spans="1:11">
      <c r="A535" s="48"/>
      <c r="B535" s="49"/>
      <c r="C535" s="33"/>
      <c r="D535" s="33"/>
      <c r="E535" s="39"/>
      <c r="F535" s="33"/>
      <c r="G535" s="75"/>
      <c r="H535" s="33"/>
      <c r="J535" s="72"/>
      <c r="K535" s="256"/>
    </row>
    <row r="536" spans="1:11">
      <c r="A536" s="48"/>
      <c r="B536" s="49"/>
      <c r="C536" s="33" t="s">
        <v>374</v>
      </c>
      <c r="D536" s="33"/>
      <c r="E536" s="39"/>
      <c r="F536" s="33"/>
      <c r="G536" s="74" t="s">
        <v>379</v>
      </c>
      <c r="H536" s="33"/>
      <c r="J536" s="72"/>
      <c r="K536" s="255">
        <f>K371</f>
        <v>0</v>
      </c>
    </row>
    <row r="537" spans="1:11">
      <c r="A537" s="48"/>
      <c r="B537" s="49"/>
      <c r="C537" s="33"/>
      <c r="D537" s="33"/>
      <c r="E537" s="39"/>
      <c r="F537" s="33"/>
      <c r="G537" s="75"/>
      <c r="H537" s="33"/>
      <c r="J537" s="72"/>
      <c r="K537" s="256"/>
    </row>
    <row r="538" spans="1:11">
      <c r="A538" s="48"/>
      <c r="B538" s="49"/>
      <c r="C538" s="33" t="s">
        <v>374</v>
      </c>
      <c r="D538" s="33"/>
      <c r="E538" s="39"/>
      <c r="F538" s="33"/>
      <c r="G538" s="74" t="s">
        <v>380</v>
      </c>
      <c r="H538" s="33"/>
      <c r="J538" s="72"/>
      <c r="K538" s="255">
        <f>K437</f>
        <v>0</v>
      </c>
    </row>
    <row r="539" spans="1:11">
      <c r="A539" s="48"/>
      <c r="B539" s="49"/>
      <c r="C539" s="33"/>
      <c r="D539" s="33"/>
      <c r="E539" s="39"/>
      <c r="F539" s="33"/>
      <c r="G539" s="75"/>
      <c r="H539" s="33"/>
      <c r="J539" s="72"/>
      <c r="K539" s="256"/>
    </row>
    <row r="540" spans="1:11">
      <c r="A540" s="48"/>
      <c r="B540" s="49"/>
      <c r="C540" s="33" t="s">
        <v>374</v>
      </c>
      <c r="D540" s="33"/>
      <c r="E540" s="39"/>
      <c r="F540" s="33"/>
      <c r="G540" s="74" t="s">
        <v>381</v>
      </c>
      <c r="H540" s="33"/>
      <c r="J540" s="72"/>
      <c r="K540" s="255">
        <f>K483</f>
        <v>0</v>
      </c>
    </row>
    <row r="541" spans="1:11">
      <c r="A541" s="48"/>
      <c r="B541" s="49"/>
      <c r="C541" s="33"/>
      <c r="D541" s="33"/>
      <c r="E541" s="39"/>
      <c r="F541" s="33"/>
      <c r="G541" s="75"/>
      <c r="H541" s="33"/>
      <c r="J541" s="72"/>
      <c r="K541" s="256"/>
    </row>
    <row r="542" spans="1:11">
      <c r="A542" s="48"/>
      <c r="B542" s="49"/>
      <c r="C542" s="33" t="s">
        <v>374</v>
      </c>
      <c r="D542" s="33"/>
      <c r="E542" s="39"/>
      <c r="F542" s="33"/>
      <c r="G542" s="74" t="s">
        <v>382</v>
      </c>
      <c r="H542" s="33"/>
      <c r="J542" s="72"/>
      <c r="K542" s="255">
        <f>K516</f>
        <v>0</v>
      </c>
    </row>
    <row r="543" spans="1:11">
      <c r="A543" s="48"/>
      <c r="B543" s="49"/>
      <c r="C543" s="33"/>
      <c r="D543" s="33"/>
      <c r="E543" s="39"/>
      <c r="F543" s="33"/>
      <c r="G543" s="75"/>
      <c r="H543" s="33"/>
      <c r="J543" s="72"/>
      <c r="K543" s="80"/>
    </row>
    <row r="544" spans="1:11">
      <c r="A544" s="48"/>
      <c r="B544" s="49"/>
      <c r="C544" s="33"/>
      <c r="D544" s="33"/>
      <c r="E544" s="39"/>
      <c r="F544" s="33"/>
      <c r="G544" s="76"/>
      <c r="H544" s="33"/>
      <c r="J544" s="72"/>
      <c r="K544" s="257"/>
    </row>
    <row r="545" spans="1:13">
      <c r="A545" s="48"/>
      <c r="B545" s="258" t="s">
        <v>506</v>
      </c>
      <c r="C545" s="33"/>
      <c r="D545" s="33"/>
      <c r="E545" s="39"/>
      <c r="F545" s="33"/>
      <c r="G545" s="33"/>
      <c r="H545" s="33"/>
      <c r="J545" s="72"/>
      <c r="K545" s="80"/>
    </row>
    <row r="546" spans="1:13">
      <c r="A546" s="48"/>
      <c r="B546" s="258" t="s">
        <v>507</v>
      </c>
      <c r="C546" s="83"/>
      <c r="D546" s="83"/>
      <c r="E546" s="83"/>
      <c r="F546" s="83"/>
      <c r="G546" s="83"/>
      <c r="H546" s="83"/>
      <c r="I546" s="47" t="s">
        <v>49</v>
      </c>
      <c r="K546" s="77">
        <f>SUM(K528:K545)</f>
        <v>0</v>
      </c>
    </row>
    <row r="547" spans="1:13">
      <c r="A547" s="48"/>
      <c r="C547" s="33"/>
      <c r="D547" s="33"/>
      <c r="E547" s="39"/>
      <c r="F547" s="33"/>
      <c r="G547" s="33"/>
      <c r="H547" s="33"/>
      <c r="K547" s="78"/>
    </row>
    <row r="548" spans="1:13" ht="14.4" thickBot="1">
      <c r="A548" s="48"/>
      <c r="B548" s="49"/>
      <c r="C548" s="33"/>
      <c r="D548" s="33"/>
      <c r="E548" s="39"/>
      <c r="F548" s="33"/>
      <c r="G548" s="76"/>
      <c r="H548" s="33"/>
      <c r="K548" s="79"/>
    </row>
    <row r="549" spans="1:13" ht="14.4" thickTop="1">
      <c r="A549" s="48"/>
      <c r="B549" s="259"/>
      <c r="C549" s="43"/>
      <c r="D549" s="43"/>
      <c r="E549" s="260"/>
      <c r="F549" s="43"/>
      <c r="G549" s="43"/>
      <c r="H549" s="43"/>
      <c r="I549" s="43"/>
      <c r="J549" s="43"/>
      <c r="K549" s="261"/>
    </row>
    <row r="550" spans="1:13">
      <c r="A550" s="71"/>
      <c r="B550" s="49"/>
      <c r="C550" s="33"/>
      <c r="D550" s="33"/>
      <c r="E550" s="39"/>
      <c r="F550" s="33"/>
      <c r="G550" s="76"/>
      <c r="H550" s="33"/>
      <c r="K550" s="33"/>
      <c r="L550" s="33"/>
      <c r="M550" s="33"/>
    </row>
    <row r="551" spans="1:13">
      <c r="A551" s="71"/>
      <c r="B551" s="49"/>
      <c r="C551" s="33"/>
      <c r="D551" s="33"/>
      <c r="E551" s="39"/>
      <c r="F551" s="33"/>
      <c r="G551" s="33"/>
      <c r="H551" s="33"/>
      <c r="K551" s="33"/>
      <c r="L551" s="33"/>
      <c r="M551" s="33"/>
    </row>
    <row r="552" spans="1:13">
      <c r="A552" s="71"/>
      <c r="B552" s="49"/>
      <c r="C552" s="33"/>
      <c r="D552" s="33"/>
      <c r="E552" s="39"/>
      <c r="F552" s="33"/>
      <c r="G552" s="76"/>
      <c r="H552" s="33"/>
      <c r="K552" s="81"/>
      <c r="L552" s="33"/>
      <c r="M552" s="33"/>
    </row>
    <row r="553" spans="1:13">
      <c r="A553" s="71"/>
      <c r="B553" s="49"/>
      <c r="C553" s="33"/>
      <c r="D553" s="33"/>
      <c r="E553" s="39"/>
      <c r="F553" s="33"/>
      <c r="G553" s="76"/>
      <c r="H553" s="33"/>
      <c r="K553" s="81"/>
      <c r="L553" s="33"/>
      <c r="M553" s="33"/>
    </row>
    <row r="554" spans="1:13">
      <c r="A554" s="71"/>
      <c r="B554" s="49"/>
      <c r="C554" s="33"/>
      <c r="D554" s="33"/>
      <c r="E554" s="39"/>
      <c r="F554" s="33"/>
      <c r="G554" s="33"/>
      <c r="H554" s="33"/>
      <c r="K554" s="81"/>
      <c r="L554" s="33"/>
      <c r="M554" s="33"/>
    </row>
    <row r="555" spans="1:13">
      <c r="A555" s="71"/>
      <c r="B555" s="49"/>
      <c r="C555" s="33"/>
      <c r="D555" s="33"/>
      <c r="E555" s="39"/>
      <c r="F555" s="33"/>
      <c r="G555" s="76"/>
      <c r="H555" s="33"/>
      <c r="K555" s="81"/>
      <c r="L555" s="33"/>
      <c r="M555" s="33"/>
    </row>
    <row r="556" spans="1:13">
      <c r="A556" s="71"/>
      <c r="B556" s="49"/>
      <c r="C556" s="33"/>
      <c r="D556" s="33"/>
      <c r="E556" s="39"/>
      <c r="F556" s="33"/>
      <c r="G556" s="33"/>
      <c r="H556" s="33"/>
      <c r="K556" s="81"/>
      <c r="L556" s="33"/>
      <c r="M556" s="33"/>
    </row>
    <row r="557" spans="1:13">
      <c r="A557" s="71"/>
      <c r="B557" s="49"/>
      <c r="C557" s="33"/>
      <c r="D557" s="33"/>
      <c r="E557" s="39"/>
      <c r="F557" s="33"/>
      <c r="G557" s="76"/>
      <c r="H557" s="33"/>
      <c r="K557" s="81"/>
      <c r="L557" s="33"/>
      <c r="M557" s="33"/>
    </row>
    <row r="558" spans="1:13">
      <c r="A558" s="71"/>
      <c r="B558" s="49"/>
      <c r="C558" s="33"/>
      <c r="D558" s="33"/>
      <c r="E558" s="39"/>
      <c r="F558" s="33"/>
      <c r="G558" s="76"/>
      <c r="H558" s="33"/>
      <c r="K558" s="81"/>
      <c r="L558" s="33"/>
      <c r="M558" s="33"/>
    </row>
    <row r="559" spans="1:13">
      <c r="A559" s="71"/>
      <c r="B559" s="49"/>
      <c r="C559" s="33"/>
      <c r="D559" s="33"/>
      <c r="E559" s="39"/>
      <c r="F559" s="33"/>
      <c r="G559" s="76"/>
      <c r="H559" s="33"/>
      <c r="K559" s="33"/>
      <c r="L559" s="33"/>
      <c r="M559" s="33"/>
    </row>
    <row r="560" spans="1:13">
      <c r="A560" s="71"/>
      <c r="B560" s="49"/>
      <c r="C560" s="33"/>
      <c r="D560" s="33"/>
      <c r="E560" s="39"/>
      <c r="F560" s="33"/>
      <c r="G560" s="76"/>
      <c r="H560" s="33"/>
      <c r="K560" s="33"/>
      <c r="L560" s="33"/>
      <c r="M560" s="33"/>
    </row>
    <row r="561" spans="1:14">
      <c r="A561" s="71"/>
      <c r="B561" s="49"/>
      <c r="C561" s="33"/>
      <c r="D561" s="33"/>
      <c r="E561" s="39"/>
      <c r="F561" s="33"/>
      <c r="G561" s="76"/>
      <c r="H561" s="33"/>
      <c r="K561" s="33"/>
      <c r="L561" s="33"/>
      <c r="M561" s="33"/>
    </row>
    <row r="562" spans="1:14">
      <c r="A562" s="71"/>
      <c r="B562" s="82"/>
      <c r="C562" s="83"/>
      <c r="D562" s="83"/>
      <c r="E562" s="83"/>
      <c r="F562" s="59"/>
      <c r="G562" s="59"/>
      <c r="H562" s="59"/>
      <c r="I562" s="59"/>
      <c r="K562" s="33"/>
      <c r="L562" s="33"/>
      <c r="M562" s="33"/>
    </row>
    <row r="563" spans="1:14">
      <c r="A563" s="71"/>
      <c r="B563" s="33"/>
      <c r="C563" s="33"/>
      <c r="D563" s="33"/>
      <c r="E563" s="33"/>
      <c r="F563" s="33"/>
      <c r="G563" s="33"/>
      <c r="H563" s="33"/>
      <c r="J563" s="84"/>
      <c r="K563" s="33"/>
      <c r="L563" s="33"/>
      <c r="M563" s="33"/>
    </row>
    <row r="564" spans="1:14">
      <c r="A564" s="71"/>
      <c r="B564" s="49"/>
      <c r="C564" s="33"/>
      <c r="D564" s="33"/>
      <c r="E564" s="33"/>
      <c r="F564" s="33"/>
      <c r="G564" s="33"/>
      <c r="H564" s="33"/>
      <c r="I564" s="84"/>
      <c r="J564" s="84"/>
      <c r="K564" s="33"/>
      <c r="L564" s="33"/>
      <c r="M564" s="33"/>
    </row>
    <row r="565" spans="1:14">
      <c r="A565" s="71"/>
      <c r="B565" s="49"/>
      <c r="C565" s="33"/>
      <c r="D565" s="33"/>
      <c r="E565" s="33"/>
      <c r="F565" s="33"/>
      <c r="G565" s="33"/>
      <c r="H565" s="33"/>
      <c r="K565" s="33"/>
      <c r="L565" s="33"/>
      <c r="M565" s="33"/>
    </row>
    <row r="566" spans="1:14">
      <c r="A566" s="71"/>
      <c r="B566" s="49"/>
      <c r="C566" s="33"/>
      <c r="D566" s="33"/>
      <c r="E566" s="33"/>
      <c r="F566" s="33"/>
      <c r="G566" s="33"/>
      <c r="H566" s="33"/>
      <c r="K566" s="33"/>
      <c r="L566" s="33"/>
      <c r="M566" s="33"/>
    </row>
    <row r="567" spans="1:14">
      <c r="A567" s="71"/>
      <c r="B567" s="49"/>
      <c r="C567" s="33"/>
      <c r="D567" s="33"/>
      <c r="E567" s="33"/>
      <c r="F567" s="33"/>
      <c r="G567" s="33"/>
      <c r="H567" s="33"/>
      <c r="K567" s="81"/>
      <c r="L567" s="33"/>
      <c r="M567" s="33"/>
    </row>
    <row r="568" spans="1:14">
      <c r="A568" s="71"/>
      <c r="B568" s="49"/>
      <c r="C568" s="33"/>
      <c r="D568" s="33"/>
      <c r="E568" s="33"/>
      <c r="F568" s="33"/>
      <c r="G568" s="33"/>
      <c r="H568" s="33"/>
      <c r="K568" s="81"/>
      <c r="L568" s="33"/>
      <c r="M568" s="33"/>
    </row>
    <row r="569" spans="1:14">
      <c r="A569" s="71"/>
      <c r="B569" s="49"/>
      <c r="C569" s="33"/>
      <c r="D569" s="33"/>
      <c r="E569" s="33"/>
      <c r="F569" s="33"/>
      <c r="G569" s="33"/>
      <c r="H569" s="33"/>
      <c r="K569" s="81"/>
      <c r="L569" s="33"/>
      <c r="M569" s="33"/>
      <c r="N569" s="33"/>
    </row>
    <row r="570" spans="1:14">
      <c r="A570" s="71"/>
      <c r="B570" s="49"/>
      <c r="C570" s="33"/>
      <c r="D570" s="33"/>
      <c r="E570" s="33"/>
      <c r="F570" s="33"/>
      <c r="G570" s="33"/>
      <c r="H570" s="33"/>
      <c r="K570" s="81"/>
      <c r="L570" s="33"/>
      <c r="M570" s="33"/>
      <c r="N570" s="33"/>
    </row>
    <row r="571" spans="1:14">
      <c r="A571" s="71"/>
      <c r="B571" s="63"/>
      <c r="C571" s="33"/>
      <c r="D571" s="33"/>
      <c r="E571" s="33"/>
      <c r="F571" s="33"/>
      <c r="G571" s="33"/>
      <c r="H571" s="33"/>
      <c r="K571" s="81"/>
      <c r="L571" s="33"/>
      <c r="M571" s="33"/>
      <c r="N571" s="33"/>
    </row>
    <row r="572" spans="1:14">
      <c r="A572" s="71"/>
      <c r="B572" s="49"/>
      <c r="C572" s="33"/>
      <c r="D572" s="33"/>
      <c r="E572" s="33"/>
      <c r="F572" s="33"/>
      <c r="G572" s="33"/>
      <c r="H572" s="33"/>
      <c r="K572" s="81"/>
      <c r="L572" s="33"/>
      <c r="M572" s="33"/>
      <c r="N572" s="33"/>
    </row>
    <row r="573" spans="1:14">
      <c r="A573" s="71"/>
      <c r="B573" s="49"/>
      <c r="C573" s="33"/>
      <c r="D573" s="33"/>
      <c r="E573" s="33"/>
      <c r="F573" s="33"/>
      <c r="G573" s="33"/>
      <c r="H573" s="33"/>
      <c r="K573" s="81"/>
      <c r="L573" s="33"/>
      <c r="M573" s="33"/>
      <c r="N573" s="33"/>
    </row>
    <row r="574" spans="1:14">
      <c r="A574" s="71"/>
      <c r="B574" s="49"/>
      <c r="C574" s="33"/>
      <c r="D574" s="33"/>
      <c r="E574" s="33"/>
      <c r="F574" s="33"/>
      <c r="G574" s="33"/>
      <c r="H574" s="33"/>
      <c r="K574" s="81"/>
      <c r="L574" s="33"/>
      <c r="M574" s="33"/>
      <c r="N574" s="33"/>
    </row>
    <row r="575" spans="1:14">
      <c r="A575" s="71"/>
      <c r="B575" s="49"/>
      <c r="C575" s="33"/>
      <c r="D575" s="33"/>
      <c r="E575" s="33"/>
      <c r="F575" s="33"/>
      <c r="G575" s="33"/>
      <c r="H575" s="33"/>
      <c r="K575" s="81"/>
      <c r="L575" s="33"/>
      <c r="M575" s="33"/>
      <c r="N575" s="33"/>
    </row>
    <row r="576" spans="1:14">
      <c r="A576" s="71"/>
      <c r="B576" s="49"/>
      <c r="C576" s="33"/>
      <c r="D576" s="33"/>
      <c r="E576" s="33"/>
      <c r="F576" s="33"/>
      <c r="G576" s="33"/>
      <c r="H576" s="33"/>
      <c r="K576" s="81"/>
      <c r="L576" s="33"/>
      <c r="M576" s="33"/>
      <c r="N576" s="33"/>
    </row>
    <row r="577" spans="1:256">
      <c r="A577" s="71"/>
      <c r="B577" s="49"/>
      <c r="C577" s="33"/>
      <c r="D577" s="33"/>
      <c r="E577" s="33"/>
      <c r="F577" s="33"/>
      <c r="G577" s="33"/>
      <c r="H577" s="33"/>
      <c r="K577" s="81"/>
      <c r="L577" s="33"/>
      <c r="M577" s="33"/>
      <c r="N577" s="33"/>
    </row>
    <row r="578" spans="1:256">
      <c r="A578" s="71"/>
      <c r="B578" s="49"/>
      <c r="C578" s="33"/>
      <c r="D578" s="33"/>
      <c r="E578" s="33"/>
      <c r="F578" s="33"/>
      <c r="G578" s="33"/>
      <c r="H578" s="33"/>
      <c r="K578" s="81"/>
      <c r="L578" s="33"/>
      <c r="M578" s="33"/>
      <c r="N578" s="33"/>
    </row>
    <row r="579" spans="1:256">
      <c r="A579" s="71"/>
      <c r="B579" s="49"/>
      <c r="C579" s="33"/>
      <c r="D579" s="33"/>
      <c r="E579" s="33"/>
      <c r="F579" s="33"/>
      <c r="G579" s="33"/>
      <c r="H579" s="33"/>
      <c r="K579" s="81"/>
      <c r="L579" s="33"/>
      <c r="M579" s="33"/>
      <c r="N579" s="33"/>
    </row>
    <row r="580" spans="1:256">
      <c r="A580" s="71"/>
      <c r="B580" s="49"/>
      <c r="C580" s="33"/>
      <c r="D580" s="33"/>
      <c r="E580" s="33"/>
      <c r="F580" s="33"/>
      <c r="G580" s="33"/>
      <c r="H580" s="33"/>
      <c r="K580" s="81"/>
      <c r="L580" s="33"/>
      <c r="M580" s="33"/>
      <c r="N580" s="33"/>
    </row>
    <row r="581" spans="1:256">
      <c r="A581" s="71"/>
      <c r="B581" s="49"/>
      <c r="C581" s="33"/>
      <c r="D581" s="33"/>
      <c r="E581" s="33"/>
      <c r="F581" s="33"/>
      <c r="G581" s="33"/>
      <c r="H581" s="33"/>
      <c r="K581" s="81"/>
      <c r="L581" s="33"/>
      <c r="M581" s="33"/>
      <c r="N581" s="33"/>
    </row>
    <row r="582" spans="1:256">
      <c r="A582" s="71"/>
      <c r="B582" s="49"/>
      <c r="C582" s="33"/>
      <c r="D582" s="33"/>
      <c r="E582" s="33"/>
      <c r="F582" s="33"/>
      <c r="G582" s="33"/>
      <c r="H582" s="33"/>
      <c r="K582" s="81"/>
      <c r="L582" s="33"/>
      <c r="M582" s="33"/>
      <c r="N582" s="33"/>
    </row>
    <row r="583" spans="1:256">
      <c r="A583" s="71"/>
      <c r="B583" s="49"/>
      <c r="C583" s="33"/>
      <c r="D583" s="33"/>
      <c r="E583" s="33"/>
      <c r="F583" s="33"/>
      <c r="G583" s="33"/>
      <c r="H583" s="33"/>
      <c r="K583" s="81"/>
      <c r="L583" s="33"/>
      <c r="M583" s="33"/>
      <c r="N583" s="33"/>
    </row>
    <row r="584" spans="1:256">
      <c r="A584" s="71"/>
      <c r="B584" s="49"/>
      <c r="C584" s="33"/>
      <c r="D584" s="33"/>
      <c r="E584" s="33"/>
      <c r="F584" s="33"/>
      <c r="G584" s="33"/>
      <c r="H584" s="33"/>
      <c r="K584" s="81"/>
      <c r="L584" s="33"/>
      <c r="M584" s="33"/>
      <c r="N584" s="33"/>
    </row>
    <row r="585" spans="1:256">
      <c r="A585" s="71"/>
      <c r="B585" s="49"/>
      <c r="C585" s="39"/>
      <c r="D585" s="39"/>
      <c r="E585" s="39"/>
      <c r="F585" s="39"/>
      <c r="G585" s="39"/>
      <c r="H585" s="39"/>
      <c r="I585" s="39"/>
      <c r="J585" s="39"/>
      <c r="K585" s="81"/>
      <c r="L585" s="39"/>
      <c r="M585" s="39"/>
      <c r="N585" s="39"/>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c r="AN585" s="85"/>
      <c r="AO585" s="85"/>
      <c r="AP585" s="85"/>
      <c r="AQ585" s="85"/>
      <c r="AR585" s="85"/>
      <c r="AS585" s="85"/>
      <c r="AT585" s="85"/>
      <c r="AU585" s="85"/>
      <c r="AV585" s="85"/>
      <c r="AW585" s="85"/>
      <c r="AX585" s="85"/>
      <c r="AY585" s="85"/>
      <c r="AZ585" s="85"/>
      <c r="BA585" s="85"/>
      <c r="BB585" s="85"/>
      <c r="BC585" s="85"/>
      <c r="BD585" s="85"/>
      <c r="BE585" s="85"/>
      <c r="BF585" s="85"/>
      <c r="BG585" s="85"/>
      <c r="BH585" s="85"/>
      <c r="BI585" s="85"/>
      <c r="BJ585" s="85"/>
      <c r="BK585" s="85"/>
      <c r="BL585" s="85"/>
      <c r="BM585" s="85"/>
      <c r="BN585" s="85"/>
      <c r="BO585" s="85"/>
      <c r="BP585" s="85"/>
      <c r="BQ585" s="85"/>
      <c r="BR585" s="85"/>
      <c r="BS585" s="85"/>
      <c r="BT585" s="85"/>
      <c r="BU585" s="85"/>
      <c r="BV585" s="85"/>
      <c r="BW585" s="85"/>
      <c r="BX585" s="85"/>
      <c r="BY585" s="85"/>
      <c r="BZ585" s="85"/>
      <c r="CA585" s="85"/>
      <c r="CB585" s="85"/>
      <c r="CC585" s="85"/>
      <c r="CD585" s="85"/>
      <c r="CE585" s="85"/>
      <c r="CF585" s="85"/>
      <c r="CG585" s="85"/>
      <c r="CH585" s="85"/>
      <c r="CI585" s="85"/>
      <c r="CJ585" s="85"/>
      <c r="CK585" s="85"/>
      <c r="CL585" s="85"/>
      <c r="CM585" s="85"/>
      <c r="CN585" s="85"/>
      <c r="CO585" s="85"/>
      <c r="CP585" s="85"/>
      <c r="CQ585" s="85"/>
      <c r="CR585" s="85"/>
      <c r="CS585" s="85"/>
      <c r="CT585" s="85"/>
      <c r="CU585" s="85"/>
      <c r="CV585" s="85"/>
      <c r="CW585" s="85"/>
      <c r="CX585" s="85"/>
      <c r="CY585" s="85"/>
      <c r="CZ585" s="85"/>
      <c r="DA585" s="85"/>
      <c r="DB585" s="85"/>
      <c r="DC585" s="85"/>
      <c r="DD585" s="85"/>
      <c r="DE585" s="85"/>
      <c r="DF585" s="85"/>
      <c r="DG585" s="85"/>
      <c r="DH585" s="85"/>
      <c r="DI585" s="85"/>
      <c r="DJ585" s="85"/>
      <c r="DK585" s="85"/>
      <c r="DL585" s="85"/>
      <c r="DM585" s="85"/>
      <c r="DN585" s="85"/>
      <c r="DO585" s="85"/>
      <c r="DP585" s="85"/>
      <c r="DQ585" s="85"/>
      <c r="DR585" s="85"/>
      <c r="DS585" s="85"/>
      <c r="DT585" s="85"/>
      <c r="DU585" s="85"/>
      <c r="DV585" s="85"/>
      <c r="DW585" s="85"/>
      <c r="DX585" s="85"/>
      <c r="DY585" s="85"/>
      <c r="DZ585" s="85"/>
      <c r="EA585" s="85"/>
      <c r="EB585" s="85"/>
      <c r="EC585" s="85"/>
      <c r="ED585" s="85"/>
      <c r="EE585" s="85"/>
      <c r="EF585" s="85"/>
      <c r="EG585" s="85"/>
      <c r="EH585" s="85"/>
      <c r="EI585" s="85"/>
      <c r="EJ585" s="85"/>
      <c r="EK585" s="85"/>
      <c r="EL585" s="85"/>
      <c r="EM585" s="85"/>
      <c r="EN585" s="85"/>
      <c r="EO585" s="85"/>
      <c r="EP585" s="85"/>
      <c r="EQ585" s="85"/>
      <c r="ER585" s="85"/>
      <c r="ES585" s="85"/>
      <c r="ET585" s="85"/>
      <c r="EU585" s="85"/>
      <c r="EV585" s="85"/>
      <c r="EW585" s="85"/>
      <c r="EX585" s="85"/>
      <c r="EY585" s="85"/>
      <c r="EZ585" s="85"/>
      <c r="FA585" s="85"/>
      <c r="FB585" s="85"/>
      <c r="FC585" s="85"/>
      <c r="FD585" s="85"/>
      <c r="FE585" s="85"/>
      <c r="FF585" s="85"/>
      <c r="FG585" s="85"/>
      <c r="FH585" s="85"/>
      <c r="FI585" s="85"/>
      <c r="FJ585" s="85"/>
      <c r="FK585" s="85"/>
      <c r="FL585" s="85"/>
      <c r="FM585" s="85"/>
      <c r="FN585" s="85"/>
      <c r="FO585" s="85"/>
      <c r="FP585" s="85"/>
      <c r="FQ585" s="85"/>
      <c r="FR585" s="85"/>
      <c r="FS585" s="85"/>
      <c r="FT585" s="85"/>
      <c r="FU585" s="85"/>
      <c r="FV585" s="85"/>
      <c r="FW585" s="85"/>
      <c r="FX585" s="85"/>
      <c r="FY585" s="85"/>
      <c r="FZ585" s="85"/>
      <c r="GA585" s="85"/>
      <c r="GB585" s="85"/>
      <c r="GC585" s="85"/>
      <c r="GD585" s="85"/>
      <c r="GE585" s="85"/>
      <c r="GF585" s="85"/>
      <c r="GG585" s="85"/>
      <c r="GH585" s="85"/>
      <c r="GI585" s="85"/>
      <c r="GJ585" s="85"/>
      <c r="GK585" s="85"/>
      <c r="GL585" s="85"/>
      <c r="GM585" s="85"/>
      <c r="GN585" s="85"/>
      <c r="GO585" s="85"/>
      <c r="GP585" s="85"/>
      <c r="GQ585" s="85"/>
      <c r="GR585" s="85"/>
      <c r="GS585" s="85"/>
      <c r="GT585" s="85"/>
      <c r="GU585" s="85"/>
      <c r="GV585" s="85"/>
      <c r="GW585" s="85"/>
      <c r="GX585" s="85"/>
      <c r="GY585" s="85"/>
      <c r="GZ585" s="85"/>
      <c r="HA585" s="85"/>
      <c r="HB585" s="85"/>
      <c r="HC585" s="85"/>
      <c r="HD585" s="85"/>
      <c r="HE585" s="85"/>
      <c r="HF585" s="85"/>
      <c r="HG585" s="85"/>
      <c r="HH585" s="85"/>
      <c r="HI585" s="85"/>
      <c r="HJ585" s="85"/>
      <c r="HK585" s="85"/>
      <c r="HL585" s="85"/>
      <c r="HM585" s="85"/>
      <c r="HN585" s="85"/>
      <c r="HO585" s="85"/>
      <c r="HP585" s="85"/>
      <c r="HQ585" s="85"/>
      <c r="HR585" s="85"/>
      <c r="HS585" s="85"/>
      <c r="HT585" s="85"/>
      <c r="HU585" s="85"/>
      <c r="HV585" s="85"/>
      <c r="HW585" s="85"/>
      <c r="HX585" s="85"/>
      <c r="HY585" s="85"/>
      <c r="HZ585" s="85"/>
      <c r="IA585" s="85"/>
      <c r="IB585" s="85"/>
      <c r="IC585" s="85"/>
      <c r="ID585" s="85"/>
      <c r="IE585" s="85"/>
      <c r="IF585" s="85"/>
      <c r="IG585" s="85"/>
      <c r="IH585" s="85"/>
      <c r="II585" s="85"/>
      <c r="IJ585" s="85"/>
      <c r="IK585" s="85"/>
      <c r="IL585" s="85"/>
      <c r="IM585" s="85"/>
      <c r="IN585" s="85"/>
      <c r="IO585" s="85"/>
      <c r="IP585" s="85"/>
      <c r="IQ585" s="85"/>
      <c r="IR585" s="85"/>
      <c r="IS585" s="85"/>
      <c r="IT585" s="85"/>
      <c r="IU585" s="85"/>
      <c r="IV585" s="85"/>
    </row>
    <row r="586" spans="1:256">
      <c r="A586" s="71"/>
      <c r="B586" s="49"/>
      <c r="C586" s="39"/>
      <c r="D586" s="39"/>
      <c r="E586" s="39"/>
      <c r="F586" s="39"/>
      <c r="G586" s="39"/>
      <c r="H586" s="39"/>
      <c r="I586" s="39"/>
      <c r="J586" s="39"/>
      <c r="K586" s="81"/>
      <c r="L586" s="39"/>
      <c r="M586" s="39"/>
      <c r="N586" s="39"/>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c r="AN586" s="85"/>
      <c r="AO586" s="85"/>
      <c r="AP586" s="85"/>
      <c r="AQ586" s="85"/>
      <c r="AR586" s="85"/>
      <c r="AS586" s="85"/>
      <c r="AT586" s="85"/>
      <c r="AU586" s="85"/>
      <c r="AV586" s="85"/>
      <c r="AW586" s="85"/>
      <c r="AX586" s="85"/>
      <c r="AY586" s="85"/>
      <c r="AZ586" s="85"/>
      <c r="BA586" s="85"/>
      <c r="BB586" s="85"/>
      <c r="BC586" s="85"/>
      <c r="BD586" s="85"/>
      <c r="BE586" s="85"/>
      <c r="BF586" s="85"/>
      <c r="BG586" s="85"/>
      <c r="BH586" s="85"/>
      <c r="BI586" s="85"/>
      <c r="BJ586" s="85"/>
      <c r="BK586" s="85"/>
      <c r="BL586" s="85"/>
      <c r="BM586" s="85"/>
      <c r="BN586" s="85"/>
      <c r="BO586" s="85"/>
      <c r="BP586" s="85"/>
      <c r="BQ586" s="85"/>
      <c r="BR586" s="85"/>
      <c r="BS586" s="85"/>
      <c r="BT586" s="85"/>
      <c r="BU586" s="85"/>
      <c r="BV586" s="85"/>
      <c r="BW586" s="85"/>
      <c r="BX586" s="85"/>
      <c r="BY586" s="85"/>
      <c r="BZ586" s="85"/>
      <c r="CA586" s="85"/>
      <c r="CB586" s="85"/>
      <c r="CC586" s="85"/>
      <c r="CD586" s="85"/>
      <c r="CE586" s="85"/>
      <c r="CF586" s="85"/>
      <c r="CG586" s="85"/>
      <c r="CH586" s="85"/>
      <c r="CI586" s="85"/>
      <c r="CJ586" s="85"/>
      <c r="CK586" s="85"/>
      <c r="CL586" s="85"/>
      <c r="CM586" s="85"/>
      <c r="CN586" s="85"/>
      <c r="CO586" s="85"/>
      <c r="CP586" s="85"/>
      <c r="CQ586" s="85"/>
      <c r="CR586" s="85"/>
      <c r="CS586" s="85"/>
      <c r="CT586" s="85"/>
      <c r="CU586" s="85"/>
      <c r="CV586" s="85"/>
      <c r="CW586" s="85"/>
      <c r="CX586" s="85"/>
      <c r="CY586" s="85"/>
      <c r="CZ586" s="85"/>
      <c r="DA586" s="85"/>
      <c r="DB586" s="85"/>
      <c r="DC586" s="85"/>
      <c r="DD586" s="85"/>
      <c r="DE586" s="85"/>
      <c r="DF586" s="85"/>
      <c r="DG586" s="85"/>
      <c r="DH586" s="85"/>
      <c r="DI586" s="85"/>
      <c r="DJ586" s="85"/>
      <c r="DK586" s="85"/>
      <c r="DL586" s="85"/>
      <c r="DM586" s="85"/>
      <c r="DN586" s="85"/>
      <c r="DO586" s="85"/>
      <c r="DP586" s="85"/>
      <c r="DQ586" s="85"/>
      <c r="DR586" s="85"/>
      <c r="DS586" s="85"/>
      <c r="DT586" s="85"/>
      <c r="DU586" s="85"/>
      <c r="DV586" s="85"/>
      <c r="DW586" s="85"/>
      <c r="DX586" s="85"/>
      <c r="DY586" s="85"/>
      <c r="DZ586" s="85"/>
      <c r="EA586" s="85"/>
      <c r="EB586" s="85"/>
      <c r="EC586" s="85"/>
      <c r="ED586" s="85"/>
      <c r="EE586" s="85"/>
      <c r="EF586" s="85"/>
      <c r="EG586" s="85"/>
      <c r="EH586" s="85"/>
      <c r="EI586" s="85"/>
      <c r="EJ586" s="85"/>
      <c r="EK586" s="85"/>
      <c r="EL586" s="85"/>
      <c r="EM586" s="85"/>
      <c r="EN586" s="85"/>
      <c r="EO586" s="85"/>
      <c r="EP586" s="85"/>
      <c r="EQ586" s="85"/>
      <c r="ER586" s="85"/>
      <c r="ES586" s="85"/>
      <c r="ET586" s="85"/>
      <c r="EU586" s="85"/>
      <c r="EV586" s="85"/>
      <c r="EW586" s="85"/>
      <c r="EX586" s="85"/>
      <c r="EY586" s="85"/>
      <c r="EZ586" s="85"/>
      <c r="FA586" s="85"/>
      <c r="FB586" s="85"/>
      <c r="FC586" s="85"/>
      <c r="FD586" s="85"/>
      <c r="FE586" s="85"/>
      <c r="FF586" s="85"/>
      <c r="FG586" s="85"/>
      <c r="FH586" s="85"/>
      <c r="FI586" s="85"/>
      <c r="FJ586" s="85"/>
      <c r="FK586" s="85"/>
      <c r="FL586" s="85"/>
      <c r="FM586" s="85"/>
      <c r="FN586" s="85"/>
      <c r="FO586" s="85"/>
      <c r="FP586" s="85"/>
      <c r="FQ586" s="85"/>
      <c r="FR586" s="85"/>
      <c r="FS586" s="85"/>
      <c r="FT586" s="85"/>
      <c r="FU586" s="85"/>
      <c r="FV586" s="85"/>
      <c r="FW586" s="85"/>
      <c r="FX586" s="85"/>
      <c r="FY586" s="85"/>
      <c r="FZ586" s="85"/>
      <c r="GA586" s="85"/>
      <c r="GB586" s="85"/>
      <c r="GC586" s="85"/>
      <c r="GD586" s="85"/>
      <c r="GE586" s="85"/>
      <c r="GF586" s="85"/>
      <c r="GG586" s="85"/>
      <c r="GH586" s="85"/>
      <c r="GI586" s="85"/>
      <c r="GJ586" s="85"/>
      <c r="GK586" s="85"/>
      <c r="GL586" s="85"/>
      <c r="GM586" s="85"/>
      <c r="GN586" s="85"/>
      <c r="GO586" s="85"/>
      <c r="GP586" s="85"/>
      <c r="GQ586" s="85"/>
      <c r="GR586" s="85"/>
      <c r="GS586" s="85"/>
      <c r="GT586" s="85"/>
      <c r="GU586" s="85"/>
      <c r="GV586" s="85"/>
      <c r="GW586" s="85"/>
      <c r="GX586" s="85"/>
      <c r="GY586" s="85"/>
      <c r="GZ586" s="85"/>
      <c r="HA586" s="85"/>
      <c r="HB586" s="85"/>
      <c r="HC586" s="85"/>
      <c r="HD586" s="85"/>
      <c r="HE586" s="85"/>
      <c r="HF586" s="85"/>
      <c r="HG586" s="85"/>
      <c r="HH586" s="85"/>
      <c r="HI586" s="85"/>
      <c r="HJ586" s="85"/>
      <c r="HK586" s="85"/>
      <c r="HL586" s="85"/>
      <c r="HM586" s="85"/>
      <c r="HN586" s="85"/>
      <c r="HO586" s="85"/>
      <c r="HP586" s="85"/>
      <c r="HQ586" s="85"/>
      <c r="HR586" s="85"/>
      <c r="HS586" s="85"/>
      <c r="HT586" s="85"/>
      <c r="HU586" s="85"/>
      <c r="HV586" s="85"/>
      <c r="HW586" s="85"/>
      <c r="HX586" s="85"/>
      <c r="HY586" s="85"/>
      <c r="HZ586" s="85"/>
      <c r="IA586" s="85"/>
      <c r="IB586" s="85"/>
      <c r="IC586" s="85"/>
      <c r="ID586" s="85"/>
      <c r="IE586" s="85"/>
      <c r="IF586" s="85"/>
      <c r="IG586" s="85"/>
      <c r="IH586" s="85"/>
      <c r="II586" s="85"/>
      <c r="IJ586" s="85"/>
      <c r="IK586" s="85"/>
      <c r="IL586" s="85"/>
      <c r="IM586" s="85"/>
      <c r="IN586" s="85"/>
      <c r="IO586" s="85"/>
      <c r="IP586" s="85"/>
      <c r="IQ586" s="85"/>
      <c r="IR586" s="85"/>
      <c r="IS586" s="85"/>
      <c r="IT586" s="85"/>
      <c r="IU586" s="85"/>
      <c r="IV586" s="85"/>
    </row>
    <row r="587" spans="1:256">
      <c r="A587" s="71"/>
      <c r="B587" s="49"/>
      <c r="C587" s="33"/>
      <c r="D587" s="33"/>
      <c r="E587" s="33"/>
      <c r="F587" s="33"/>
      <c r="G587" s="33"/>
      <c r="H587" s="33"/>
      <c r="K587" s="81"/>
      <c r="L587" s="33"/>
      <c r="M587" s="33"/>
      <c r="N587" s="33"/>
    </row>
    <row r="588" spans="1:256">
      <c r="A588" s="71"/>
      <c r="B588" s="49"/>
      <c r="C588" s="33"/>
      <c r="D588" s="33"/>
      <c r="E588" s="33"/>
      <c r="F588" s="33"/>
      <c r="G588" s="33"/>
      <c r="H588" s="33"/>
      <c r="K588" s="86"/>
      <c r="L588" s="33"/>
      <c r="M588" s="33"/>
      <c r="N588" s="33"/>
    </row>
    <row r="589" spans="1:256">
      <c r="A589" s="71"/>
      <c r="B589" s="35"/>
      <c r="C589" s="33"/>
      <c r="D589" s="33"/>
      <c r="E589" s="33"/>
      <c r="F589" s="33"/>
      <c r="G589" s="33"/>
      <c r="H589" s="33"/>
      <c r="K589" s="86"/>
      <c r="L589" s="33"/>
      <c r="M589" s="33"/>
      <c r="N589" s="33"/>
    </row>
    <row r="590" spans="1:256">
      <c r="A590" s="71"/>
      <c r="B590" s="35"/>
      <c r="C590" s="33"/>
      <c r="D590" s="33"/>
      <c r="E590" s="33"/>
      <c r="F590" s="33"/>
      <c r="G590" s="33"/>
      <c r="H590" s="33"/>
      <c r="K590" s="86"/>
      <c r="L590" s="33"/>
      <c r="M590" s="33"/>
      <c r="N590" s="33"/>
    </row>
    <row r="591" spans="1:256">
      <c r="A591" s="71"/>
      <c r="B591" s="35"/>
      <c r="C591" s="33"/>
      <c r="D591" s="33"/>
      <c r="E591" s="33"/>
      <c r="F591" s="33"/>
      <c r="G591" s="33"/>
      <c r="H591" s="33"/>
      <c r="K591" s="86"/>
      <c r="L591" s="33"/>
      <c r="M591" s="33"/>
      <c r="N591" s="33"/>
    </row>
    <row r="592" spans="1:256">
      <c r="A592" s="71"/>
      <c r="B592" s="35"/>
      <c r="C592" s="33"/>
      <c r="D592" s="33"/>
      <c r="E592" s="33"/>
      <c r="F592" s="33"/>
      <c r="G592" s="33"/>
      <c r="H592" s="33"/>
      <c r="K592" s="86"/>
      <c r="L592" s="33"/>
      <c r="M592" s="33"/>
      <c r="N592" s="33"/>
    </row>
    <row r="593" spans="1:14">
      <c r="A593" s="71"/>
      <c r="B593" s="35"/>
      <c r="C593" s="33"/>
      <c r="D593" s="33"/>
      <c r="E593" s="33"/>
      <c r="F593" s="33"/>
      <c r="G593" s="33"/>
      <c r="H593" s="33"/>
      <c r="K593" s="86"/>
      <c r="L593" s="33"/>
      <c r="M593" s="33"/>
      <c r="N593" s="33"/>
    </row>
    <row r="594" spans="1:14">
      <c r="A594" s="71"/>
      <c r="B594" s="35"/>
      <c r="C594" s="33"/>
      <c r="D594" s="33"/>
      <c r="E594" s="33"/>
      <c r="F594" s="33"/>
      <c r="G594" s="33"/>
      <c r="H594" s="33"/>
      <c r="K594" s="86"/>
      <c r="L594" s="33"/>
      <c r="M594" s="33"/>
      <c r="N594" s="33"/>
    </row>
    <row r="595" spans="1:14">
      <c r="A595" s="71"/>
      <c r="B595" s="35"/>
      <c r="C595" s="33"/>
      <c r="D595" s="33"/>
      <c r="E595" s="33"/>
      <c r="F595" s="33"/>
      <c r="G595" s="33"/>
      <c r="H595" s="33"/>
      <c r="K595" s="86"/>
      <c r="L595" s="33"/>
      <c r="M595" s="33"/>
      <c r="N595" s="33"/>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D22" sqref="D22"/>
    </sheetView>
  </sheetViews>
  <sheetFormatPr defaultColWidth="9.109375" defaultRowHeight="15"/>
  <cols>
    <col min="1" max="1" width="10.44140625" style="283" customWidth="1"/>
    <col min="2" max="2" width="18.33203125" style="282" customWidth="1"/>
    <col min="3" max="3" width="17.109375" style="282" customWidth="1"/>
    <col min="4" max="4" width="19.6640625" style="282" customWidth="1"/>
    <col min="5" max="5" width="20.44140625" style="282" customWidth="1"/>
    <col min="6" max="6" width="14.44140625" style="283" customWidth="1"/>
    <col min="7" max="7" width="11" style="332" customWidth="1"/>
    <col min="8" max="8" width="13.5546875" style="294" customWidth="1"/>
    <col min="9" max="9" width="15.33203125" style="333" customWidth="1"/>
    <col min="10" max="16384" width="9.109375" style="282"/>
  </cols>
  <sheetData>
    <row r="1" spans="1:9" ht="42" customHeight="1">
      <c r="A1" s="115" t="s">
        <v>0</v>
      </c>
      <c r="B1" s="498" t="s">
        <v>1</v>
      </c>
      <c r="C1" s="499"/>
      <c r="D1" s="499"/>
      <c r="E1" s="500"/>
      <c r="F1" s="115" t="s">
        <v>2</v>
      </c>
      <c r="G1" s="116" t="s">
        <v>383</v>
      </c>
      <c r="H1" s="281" t="s">
        <v>384</v>
      </c>
      <c r="I1" s="281" t="s">
        <v>385</v>
      </c>
    </row>
    <row r="2" spans="1:9">
      <c r="B2" s="284"/>
      <c r="C2" s="285"/>
      <c r="D2" s="285"/>
      <c r="E2" s="286"/>
      <c r="G2" s="287"/>
      <c r="H2" s="288"/>
      <c r="I2" s="289"/>
    </row>
    <row r="3" spans="1:9">
      <c r="B3" s="290"/>
      <c r="C3" s="291"/>
      <c r="D3" s="291"/>
      <c r="E3" s="292"/>
      <c r="G3" s="287"/>
      <c r="H3" s="288"/>
      <c r="I3" s="289"/>
    </row>
    <row r="4" spans="1:9">
      <c r="B4" s="297" t="s">
        <v>675</v>
      </c>
      <c r="C4" s="291"/>
      <c r="D4" s="291"/>
      <c r="E4" s="292"/>
      <c r="F4" s="293"/>
      <c r="G4" s="287"/>
      <c r="I4" s="295"/>
    </row>
    <row r="5" spans="1:9">
      <c r="B5" s="297" t="s">
        <v>699</v>
      </c>
      <c r="C5" s="291"/>
      <c r="D5" s="291"/>
      <c r="E5" s="292"/>
      <c r="F5" s="293"/>
      <c r="G5" s="287"/>
      <c r="I5" s="295"/>
    </row>
    <row r="6" spans="1:9">
      <c r="B6" s="290"/>
      <c r="C6" s="291"/>
      <c r="D6" s="291"/>
      <c r="E6" s="292"/>
      <c r="F6" s="293"/>
      <c r="G6" s="287"/>
      <c r="I6" s="295"/>
    </row>
    <row r="7" spans="1:9">
      <c r="A7" s="296"/>
      <c r="B7" s="297" t="s">
        <v>504</v>
      </c>
      <c r="C7" s="138"/>
      <c r="D7" s="138"/>
      <c r="E7" s="298"/>
      <c r="F7" s="299"/>
      <c r="G7" s="300"/>
      <c r="H7" s="301"/>
      <c r="I7" s="302"/>
    </row>
    <row r="8" spans="1:9">
      <c r="A8" s="296"/>
      <c r="B8" s="303"/>
      <c r="C8" s="138"/>
      <c r="D8" s="138"/>
      <c r="E8" s="298"/>
      <c r="F8" s="299"/>
      <c r="G8" s="300"/>
      <c r="H8" s="301"/>
      <c r="I8" s="302"/>
    </row>
    <row r="9" spans="1:9">
      <c r="A9" s="296"/>
      <c r="B9" s="297" t="s">
        <v>386</v>
      </c>
      <c r="C9" s="138"/>
      <c r="D9" s="138"/>
      <c r="E9" s="298"/>
      <c r="F9" s="299"/>
      <c r="G9" s="300"/>
      <c r="H9" s="301"/>
      <c r="I9" s="302"/>
    </row>
    <row r="10" spans="1:9">
      <c r="A10" s="296"/>
      <c r="B10" s="297"/>
      <c r="C10" s="304"/>
      <c r="D10" s="138"/>
      <c r="E10" s="298"/>
      <c r="F10" s="299"/>
      <c r="G10" s="300"/>
      <c r="H10" s="301"/>
      <c r="I10" s="302"/>
    </row>
    <row r="11" spans="1:9">
      <c r="A11" s="296"/>
      <c r="B11" s="297"/>
      <c r="C11" s="304"/>
      <c r="D11" s="138"/>
      <c r="E11" s="298"/>
      <c r="F11" s="305"/>
      <c r="G11" s="300"/>
      <c r="H11" s="306"/>
      <c r="I11" s="302"/>
    </row>
    <row r="12" spans="1:9" ht="15.6">
      <c r="A12" s="139" t="s">
        <v>14</v>
      </c>
      <c r="B12" s="307" t="s">
        <v>387</v>
      </c>
      <c r="C12" s="304"/>
      <c r="D12" s="138"/>
      <c r="E12" s="138"/>
      <c r="F12" s="308" t="s">
        <v>19</v>
      </c>
      <c r="G12" s="300">
        <f>6*5</f>
        <v>30</v>
      </c>
      <c r="H12" s="306"/>
      <c r="I12" s="302">
        <f>G12*H12</f>
        <v>0</v>
      </c>
    </row>
    <row r="13" spans="1:9">
      <c r="A13" s="139" t="s">
        <v>37</v>
      </c>
      <c r="B13" s="307" t="s">
        <v>388</v>
      </c>
      <c r="C13" s="304"/>
      <c r="D13" s="138"/>
      <c r="E13" s="138"/>
      <c r="F13" s="300"/>
      <c r="G13" s="300"/>
      <c r="H13" s="306"/>
      <c r="I13" s="302"/>
    </row>
    <row r="14" spans="1:9">
      <c r="A14" s="139"/>
      <c r="B14" s="307"/>
      <c r="C14" s="304"/>
      <c r="D14" s="138"/>
      <c r="E14" s="138"/>
      <c r="F14" s="300"/>
      <c r="G14" s="300"/>
      <c r="H14" s="306"/>
      <c r="I14" s="302"/>
    </row>
    <row r="15" spans="1:9">
      <c r="A15" s="139" t="s">
        <v>3</v>
      </c>
      <c r="B15" s="307" t="s">
        <v>23</v>
      </c>
      <c r="C15" s="304"/>
      <c r="D15" s="138"/>
      <c r="E15" s="138"/>
      <c r="F15" s="300"/>
      <c r="G15" s="300"/>
      <c r="H15" s="306"/>
      <c r="I15" s="302"/>
    </row>
    <row r="16" spans="1:9">
      <c r="A16" s="139"/>
      <c r="B16" s="307" t="s">
        <v>24</v>
      </c>
      <c r="C16" s="304"/>
      <c r="D16" s="138"/>
      <c r="E16" s="138"/>
      <c r="F16" s="300"/>
      <c r="G16" s="300"/>
      <c r="H16" s="306"/>
      <c r="I16" s="302"/>
    </row>
    <row r="17" spans="1:9">
      <c r="A17" s="139"/>
      <c r="B17" s="307" t="s">
        <v>25</v>
      </c>
      <c r="C17" s="304"/>
      <c r="D17" s="138"/>
      <c r="E17" s="138"/>
      <c r="F17" s="300" t="s">
        <v>389</v>
      </c>
      <c r="G17" s="300">
        <v>1</v>
      </c>
      <c r="H17" s="306"/>
      <c r="I17" s="302">
        <f>G17*H17</f>
        <v>0</v>
      </c>
    </row>
    <row r="18" spans="1:9">
      <c r="A18" s="139"/>
      <c r="B18" s="307"/>
      <c r="C18" s="304"/>
      <c r="D18" s="138"/>
      <c r="E18" s="138"/>
      <c r="F18" s="300"/>
      <c r="G18" s="300"/>
      <c r="H18" s="306"/>
      <c r="I18" s="302"/>
    </row>
    <row r="19" spans="1:9">
      <c r="A19" s="139"/>
      <c r="B19" s="309" t="s">
        <v>390</v>
      </c>
      <c r="C19" s="304"/>
      <c r="D19" s="138"/>
      <c r="E19" s="138"/>
      <c r="F19" s="310" t="s">
        <v>391</v>
      </c>
      <c r="G19" s="300"/>
      <c r="H19" s="306"/>
      <c r="I19" s="311">
        <f>SUM(I12:I18)</f>
        <v>0</v>
      </c>
    </row>
    <row r="20" spans="1:9">
      <c r="A20" s="139"/>
      <c r="B20" s="309"/>
      <c r="C20" s="304"/>
      <c r="D20" s="138"/>
      <c r="E20" s="138"/>
      <c r="F20" s="310"/>
      <c r="G20" s="300"/>
      <c r="H20" s="306"/>
      <c r="I20" s="311"/>
    </row>
    <row r="21" spans="1:9">
      <c r="A21" s="139"/>
      <c r="B21" s="312" t="str">
        <f>B4</f>
        <v>PROJECT: PROPOSED MOTORIZED SHALLOW WELL REHABILITATIONS</v>
      </c>
      <c r="C21" s="304"/>
      <c r="D21" s="138"/>
      <c r="E21" s="138"/>
      <c r="F21" s="300"/>
      <c r="G21" s="300"/>
      <c r="H21" s="306"/>
      <c r="I21" s="311"/>
    </row>
    <row r="22" spans="1:9">
      <c r="A22" s="139"/>
      <c r="B22" s="312" t="str">
        <f>B5</f>
        <v>KARIRE VILLAGE IN AFMADOW DISTRICT</v>
      </c>
      <c r="C22" s="304"/>
      <c r="D22" s="138"/>
      <c r="E22" s="138"/>
      <c r="F22" s="300"/>
      <c r="G22" s="300"/>
      <c r="H22" s="306"/>
      <c r="I22" s="311"/>
    </row>
    <row r="23" spans="1:9">
      <c r="A23" s="139"/>
      <c r="B23" s="309"/>
      <c r="C23" s="304"/>
      <c r="D23" s="138"/>
      <c r="E23" s="138"/>
      <c r="F23" s="300"/>
      <c r="G23" s="300"/>
      <c r="H23" s="306"/>
      <c r="I23" s="311"/>
    </row>
    <row r="24" spans="1:9">
      <c r="A24" s="139"/>
      <c r="B24" s="312" t="str">
        <f>B7</f>
        <v>SECTION 2: ELEVATED WATER TANK</v>
      </c>
      <c r="C24" s="304"/>
      <c r="D24" s="138"/>
      <c r="E24" s="138"/>
      <c r="F24" s="300"/>
      <c r="G24" s="300"/>
      <c r="H24" s="306"/>
      <c r="I24" s="311"/>
    </row>
    <row r="25" spans="1:9">
      <c r="A25" s="139"/>
      <c r="B25" s="309"/>
      <c r="C25" s="304"/>
      <c r="D25" s="138"/>
      <c r="E25" s="138"/>
      <c r="F25" s="300"/>
      <c r="G25" s="300"/>
      <c r="H25" s="306"/>
      <c r="I25" s="311"/>
    </row>
    <row r="26" spans="1:9">
      <c r="A26" s="139"/>
      <c r="B26" s="309"/>
      <c r="C26" s="304"/>
      <c r="D26" s="138"/>
      <c r="E26" s="138"/>
      <c r="F26" s="300"/>
      <c r="G26" s="300"/>
      <c r="H26" s="306"/>
      <c r="I26" s="311"/>
    </row>
    <row r="27" spans="1:9">
      <c r="A27" s="139"/>
      <c r="B27" s="312" t="s">
        <v>392</v>
      </c>
      <c r="C27" s="304"/>
      <c r="D27" s="138"/>
      <c r="E27" s="138"/>
      <c r="F27" s="300"/>
      <c r="G27" s="300"/>
      <c r="H27" s="306"/>
      <c r="I27" s="302"/>
    </row>
    <row r="28" spans="1:9">
      <c r="A28" s="139"/>
      <c r="B28" s="312"/>
      <c r="C28" s="304"/>
      <c r="D28" s="138"/>
      <c r="E28" s="138"/>
      <c r="F28" s="300"/>
      <c r="G28" s="300"/>
      <c r="H28" s="306"/>
      <c r="I28" s="302"/>
    </row>
    <row r="29" spans="1:9">
      <c r="A29" s="139"/>
      <c r="B29" s="313" t="s">
        <v>27</v>
      </c>
      <c r="C29" s="138"/>
      <c r="D29" s="138"/>
      <c r="E29" s="138"/>
      <c r="F29" s="300"/>
      <c r="G29" s="300"/>
      <c r="H29" s="306"/>
      <c r="I29" s="302"/>
    </row>
    <row r="30" spans="1:9">
      <c r="A30" s="139"/>
      <c r="B30" s="313" t="s">
        <v>28</v>
      </c>
      <c r="C30" s="138"/>
      <c r="D30" s="138"/>
      <c r="E30" s="138"/>
      <c r="F30" s="300"/>
      <c r="G30" s="300"/>
      <c r="H30" s="306"/>
      <c r="I30" s="302"/>
    </row>
    <row r="31" spans="1:9">
      <c r="A31" s="139"/>
      <c r="B31" s="313"/>
      <c r="C31" s="138"/>
      <c r="D31" s="138"/>
      <c r="E31" s="138"/>
      <c r="F31" s="300"/>
      <c r="G31" s="300"/>
      <c r="H31" s="306"/>
      <c r="I31" s="302"/>
    </row>
    <row r="32" spans="1:9" ht="15.6">
      <c r="A32" s="139" t="s">
        <v>14</v>
      </c>
      <c r="B32" s="307" t="s">
        <v>393</v>
      </c>
      <c r="C32" s="138"/>
      <c r="D32" s="138"/>
      <c r="E32" s="138"/>
      <c r="F32" s="308" t="s">
        <v>20</v>
      </c>
      <c r="G32" s="300">
        <f>G12*0.2</f>
        <v>6</v>
      </c>
      <c r="H32" s="306"/>
      <c r="I32" s="302">
        <f>G32*H32</f>
        <v>0</v>
      </c>
    </row>
    <row r="33" spans="1:9">
      <c r="A33" s="139"/>
      <c r="B33" s="313"/>
      <c r="C33" s="138"/>
      <c r="D33" s="138"/>
      <c r="E33" s="138"/>
      <c r="F33" s="300"/>
      <c r="G33" s="300"/>
      <c r="H33" s="306"/>
      <c r="I33" s="302"/>
    </row>
    <row r="34" spans="1:9">
      <c r="A34" s="139" t="s">
        <v>3</v>
      </c>
      <c r="B34" s="307" t="s">
        <v>437</v>
      </c>
      <c r="C34" s="138"/>
      <c r="D34" s="138"/>
      <c r="E34" s="138"/>
      <c r="F34" s="300"/>
      <c r="G34" s="300"/>
      <c r="H34" s="306"/>
      <c r="I34" s="302"/>
    </row>
    <row r="35" spans="1:9" ht="15.6">
      <c r="A35" s="139"/>
      <c r="B35" s="307" t="s">
        <v>394</v>
      </c>
      <c r="C35" s="138"/>
      <c r="D35" s="138"/>
      <c r="E35" s="138"/>
      <c r="F35" s="308" t="s">
        <v>20</v>
      </c>
      <c r="G35" s="300">
        <f>G32*0.1</f>
        <v>0.60000000000000009</v>
      </c>
      <c r="H35" s="306"/>
      <c r="I35" s="302">
        <f>G35*H35</f>
        <v>0</v>
      </c>
    </row>
    <row r="36" spans="1:9">
      <c r="A36" s="139"/>
      <c r="B36" s="307"/>
      <c r="C36" s="138"/>
      <c r="D36" s="138"/>
      <c r="E36" s="138"/>
      <c r="F36" s="308"/>
      <c r="G36" s="300"/>
      <c r="H36" s="306"/>
      <c r="I36" s="302"/>
    </row>
    <row r="37" spans="1:9" ht="15.6">
      <c r="A37" s="139"/>
      <c r="B37" s="307" t="s">
        <v>436</v>
      </c>
      <c r="C37" s="138"/>
      <c r="D37" s="138"/>
      <c r="E37" s="138"/>
      <c r="F37" s="308" t="s">
        <v>20</v>
      </c>
      <c r="G37" s="300">
        <v>3</v>
      </c>
      <c r="H37" s="306"/>
      <c r="I37" s="302">
        <f>G37*H37</f>
        <v>0</v>
      </c>
    </row>
    <row r="38" spans="1:9">
      <c r="A38" s="139"/>
      <c r="B38" s="307"/>
      <c r="C38" s="138"/>
      <c r="D38" s="138"/>
      <c r="E38" s="138"/>
      <c r="F38" s="308"/>
      <c r="G38" s="300"/>
      <c r="H38" s="306"/>
      <c r="I38" s="302"/>
    </row>
    <row r="39" spans="1:9">
      <c r="A39" s="139"/>
      <c r="B39" s="307"/>
      <c r="C39" s="138"/>
      <c r="D39" s="138"/>
      <c r="E39" s="138"/>
      <c r="F39" s="300"/>
      <c r="G39" s="300"/>
      <c r="H39" s="306"/>
      <c r="I39" s="302"/>
    </row>
    <row r="40" spans="1:9">
      <c r="A40" s="139"/>
      <c r="B40" s="313" t="s">
        <v>423</v>
      </c>
      <c r="C40" s="138"/>
      <c r="D40" s="138"/>
      <c r="E40" s="138"/>
      <c r="F40" s="300"/>
      <c r="G40" s="300"/>
      <c r="H40" s="306"/>
      <c r="I40" s="302"/>
    </row>
    <row r="41" spans="1:9" ht="15.6">
      <c r="A41" s="139"/>
      <c r="B41" s="307" t="s">
        <v>422</v>
      </c>
      <c r="C41" s="138"/>
      <c r="D41" s="138"/>
      <c r="E41" s="138"/>
      <c r="F41" s="308" t="s">
        <v>20</v>
      </c>
      <c r="G41" s="300">
        <f>(1*1*1*5)*6</f>
        <v>30</v>
      </c>
      <c r="H41" s="306"/>
      <c r="I41" s="302">
        <f>G41*H41</f>
        <v>0</v>
      </c>
    </row>
    <row r="42" spans="1:9">
      <c r="A42" s="139"/>
      <c r="B42" s="307"/>
      <c r="C42" s="138"/>
      <c r="D42" s="138"/>
      <c r="E42" s="138"/>
      <c r="F42" s="300"/>
      <c r="G42" s="300"/>
      <c r="H42" s="306"/>
      <c r="I42" s="302"/>
    </row>
    <row r="43" spans="1:9">
      <c r="A43" s="139"/>
      <c r="B43" s="313" t="s">
        <v>395</v>
      </c>
      <c r="C43" s="138"/>
      <c r="D43" s="138"/>
      <c r="E43" s="138"/>
      <c r="F43" s="300"/>
      <c r="G43" s="300"/>
      <c r="H43" s="306"/>
      <c r="I43" s="302"/>
    </row>
    <row r="44" spans="1:9">
      <c r="A44" s="139"/>
      <c r="B44" s="313"/>
      <c r="C44" s="138"/>
      <c r="D44" s="138"/>
      <c r="E44" s="138"/>
      <c r="F44" s="300"/>
      <c r="G44" s="300"/>
      <c r="H44" s="306"/>
      <c r="I44" s="302"/>
    </row>
    <row r="45" spans="1:9">
      <c r="A45" s="139" t="s">
        <v>5</v>
      </c>
      <c r="B45" s="307" t="s">
        <v>396</v>
      </c>
      <c r="C45" s="138"/>
      <c r="D45" s="138"/>
      <c r="E45" s="138"/>
      <c r="F45" s="300"/>
      <c r="G45" s="300"/>
      <c r="H45" s="306"/>
      <c r="I45" s="302"/>
    </row>
    <row r="46" spans="1:9">
      <c r="A46" s="139"/>
      <c r="B46" s="307" t="s">
        <v>397</v>
      </c>
      <c r="C46" s="138"/>
      <c r="D46" s="138"/>
      <c r="E46" s="138"/>
      <c r="F46" s="300" t="s">
        <v>26</v>
      </c>
      <c r="G46" s="300">
        <v>1</v>
      </c>
      <c r="H46" s="306"/>
      <c r="I46" s="302">
        <f>G46*H46</f>
        <v>0</v>
      </c>
    </row>
    <row r="47" spans="1:9">
      <c r="A47" s="139"/>
      <c r="B47" s="307"/>
      <c r="C47" s="138"/>
      <c r="D47" s="138"/>
      <c r="E47" s="138"/>
      <c r="F47" s="300"/>
      <c r="G47" s="300"/>
      <c r="H47" s="306"/>
      <c r="I47" s="302"/>
    </row>
    <row r="48" spans="1:9">
      <c r="A48" s="139"/>
      <c r="B48" s="313" t="s">
        <v>30</v>
      </c>
      <c r="C48" s="138"/>
      <c r="D48" s="138"/>
      <c r="E48" s="138"/>
      <c r="F48" s="300"/>
      <c r="G48" s="300"/>
      <c r="H48" s="306"/>
      <c r="I48" s="302"/>
    </row>
    <row r="49" spans="1:9">
      <c r="A49" s="139"/>
      <c r="B49" s="307"/>
      <c r="C49" s="138"/>
      <c r="D49" s="138"/>
      <c r="E49" s="138"/>
      <c r="F49" s="300"/>
      <c r="G49" s="300"/>
      <c r="H49" s="306"/>
      <c r="I49" s="302"/>
    </row>
    <row r="50" spans="1:9">
      <c r="A50" s="139" t="s">
        <v>6</v>
      </c>
      <c r="B50" s="307" t="s">
        <v>31</v>
      </c>
      <c r="C50" s="138"/>
      <c r="D50" s="138"/>
      <c r="E50" s="138"/>
      <c r="F50" s="300"/>
      <c r="G50" s="300"/>
      <c r="H50" s="306"/>
      <c r="I50" s="302"/>
    </row>
    <row r="51" spans="1:9" ht="15.6">
      <c r="A51" s="139"/>
      <c r="B51" s="307" t="s">
        <v>32</v>
      </c>
      <c r="C51" s="138"/>
      <c r="D51" s="138"/>
      <c r="E51" s="138"/>
      <c r="F51" s="308" t="s">
        <v>20</v>
      </c>
      <c r="G51" s="300">
        <f>G41*0.3</f>
        <v>9</v>
      </c>
      <c r="H51" s="306"/>
      <c r="I51" s="302">
        <f>G51*H51</f>
        <v>0</v>
      </c>
    </row>
    <row r="52" spans="1:9">
      <c r="A52" s="139"/>
      <c r="B52" s="307"/>
      <c r="C52" s="138"/>
      <c r="D52" s="138"/>
      <c r="E52" s="138"/>
      <c r="F52" s="300"/>
      <c r="G52" s="300"/>
      <c r="H52" s="306"/>
      <c r="I52" s="302"/>
    </row>
    <row r="53" spans="1:9">
      <c r="A53" s="139" t="s">
        <v>7</v>
      </c>
      <c r="B53" s="307" t="s">
        <v>398</v>
      </c>
      <c r="C53" s="138"/>
      <c r="D53" s="138"/>
      <c r="E53" s="138"/>
      <c r="F53" s="300"/>
      <c r="G53" s="300"/>
      <c r="H53" s="306"/>
      <c r="I53" s="302"/>
    </row>
    <row r="54" spans="1:9">
      <c r="A54" s="139"/>
      <c r="B54" s="307" t="s">
        <v>399</v>
      </c>
      <c r="C54" s="138"/>
      <c r="D54" s="138"/>
      <c r="E54" s="138"/>
      <c r="F54" s="300"/>
      <c r="G54" s="300"/>
      <c r="H54" s="306"/>
      <c r="I54" s="302"/>
    </row>
    <row r="55" spans="1:9" ht="15.6">
      <c r="A55" s="139"/>
      <c r="B55" s="307" t="s">
        <v>400</v>
      </c>
      <c r="C55" s="138"/>
      <c r="D55" s="138"/>
      <c r="E55" s="138"/>
      <c r="F55" s="308" t="s">
        <v>20</v>
      </c>
      <c r="G55" s="300">
        <f>G41-G51</f>
        <v>21</v>
      </c>
      <c r="H55" s="306"/>
      <c r="I55" s="302">
        <f>G55*H55</f>
        <v>0</v>
      </c>
    </row>
    <row r="56" spans="1:9">
      <c r="A56" s="139"/>
      <c r="B56" s="307"/>
      <c r="C56" s="138"/>
      <c r="D56" s="138"/>
      <c r="E56" s="138"/>
      <c r="F56" s="300"/>
      <c r="G56" s="300"/>
      <c r="H56" s="306"/>
      <c r="I56" s="302"/>
    </row>
    <row r="57" spans="1:9">
      <c r="A57" s="139"/>
      <c r="B57" s="313" t="s">
        <v>33</v>
      </c>
      <c r="C57" s="138"/>
      <c r="D57" s="138"/>
      <c r="E57" s="138"/>
      <c r="F57" s="300"/>
      <c r="G57" s="300"/>
      <c r="H57" s="306"/>
      <c r="I57" s="302"/>
    </row>
    <row r="58" spans="1:9">
      <c r="A58" s="139"/>
      <c r="B58" s="314"/>
      <c r="C58" s="138"/>
      <c r="D58" s="138"/>
      <c r="E58" s="138"/>
      <c r="F58" s="300"/>
      <c r="G58" s="300"/>
      <c r="H58" s="306"/>
      <c r="I58" s="302"/>
    </row>
    <row r="59" spans="1:9">
      <c r="A59" s="139" t="s">
        <v>9</v>
      </c>
      <c r="B59" s="307" t="s">
        <v>34</v>
      </c>
      <c r="C59" s="138"/>
      <c r="D59" s="138"/>
      <c r="E59" s="138"/>
      <c r="F59" s="300"/>
      <c r="G59" s="300"/>
      <c r="H59" s="306"/>
      <c r="I59" s="302"/>
    </row>
    <row r="60" spans="1:9" ht="15.6">
      <c r="A60" s="139"/>
      <c r="B60" s="307" t="s">
        <v>35</v>
      </c>
      <c r="C60" s="138"/>
      <c r="D60" s="138"/>
      <c r="E60" s="138"/>
      <c r="F60" s="308" t="s">
        <v>19</v>
      </c>
      <c r="G60" s="300">
        <f>G32*0.3</f>
        <v>1.7999999999999998</v>
      </c>
      <c r="H60" s="306"/>
      <c r="I60" s="302">
        <f>G60*H60</f>
        <v>0</v>
      </c>
    </row>
    <row r="61" spans="1:9">
      <c r="A61" s="139"/>
      <c r="B61" s="307"/>
      <c r="C61" s="138"/>
      <c r="D61" s="138"/>
      <c r="E61" s="138"/>
      <c r="F61" s="300"/>
      <c r="G61" s="300"/>
      <c r="H61" s="306"/>
      <c r="I61" s="302"/>
    </row>
    <row r="62" spans="1:9" ht="15.6">
      <c r="A62" s="139" t="s">
        <v>15</v>
      </c>
      <c r="B62" s="307" t="s">
        <v>401</v>
      </c>
      <c r="C62" s="138"/>
      <c r="D62" s="138"/>
      <c r="E62" s="138"/>
      <c r="F62" s="308" t="s">
        <v>19</v>
      </c>
      <c r="G62" s="300">
        <f>5*4</f>
        <v>20</v>
      </c>
      <c r="H62" s="306"/>
      <c r="I62" s="302">
        <f>G62*H62</f>
        <v>0</v>
      </c>
    </row>
    <row r="63" spans="1:9">
      <c r="A63" s="139"/>
      <c r="B63" s="307" t="s">
        <v>402</v>
      </c>
      <c r="C63" s="138"/>
      <c r="D63" s="138"/>
      <c r="E63" s="138"/>
      <c r="F63" s="300"/>
      <c r="G63" s="300"/>
      <c r="H63" s="306"/>
      <c r="I63" s="302"/>
    </row>
    <row r="64" spans="1:9">
      <c r="A64" s="139"/>
      <c r="B64" s="307"/>
      <c r="C64" s="138"/>
      <c r="D64" s="138"/>
      <c r="E64" s="138"/>
      <c r="F64" s="300"/>
      <c r="G64" s="300"/>
      <c r="H64" s="306"/>
      <c r="I64" s="302"/>
    </row>
    <row r="65" spans="1:9">
      <c r="A65" s="139"/>
      <c r="B65" s="313" t="s">
        <v>38</v>
      </c>
      <c r="C65" s="138"/>
      <c r="D65" s="138"/>
      <c r="E65" s="138"/>
      <c r="F65" s="300"/>
      <c r="G65" s="300"/>
      <c r="H65" s="306"/>
      <c r="I65" s="302"/>
    </row>
    <row r="66" spans="1:9">
      <c r="A66" s="139"/>
      <c r="B66" s="314"/>
      <c r="C66" s="138"/>
      <c r="D66" s="138"/>
      <c r="E66" s="138"/>
      <c r="F66" s="300"/>
      <c r="G66" s="300"/>
      <c r="H66" s="306"/>
      <c r="I66" s="302"/>
    </row>
    <row r="67" spans="1:9">
      <c r="A67" s="139" t="s">
        <v>8</v>
      </c>
      <c r="B67" s="307" t="s">
        <v>39</v>
      </c>
      <c r="C67" s="138"/>
      <c r="D67" s="138"/>
      <c r="E67" s="138"/>
      <c r="F67" s="300"/>
      <c r="G67" s="300"/>
      <c r="H67" s="306"/>
      <c r="I67" s="302"/>
    </row>
    <row r="68" spans="1:9">
      <c r="A68" s="139"/>
      <c r="B68" s="307" t="s">
        <v>40</v>
      </c>
      <c r="C68" s="138"/>
      <c r="D68" s="138"/>
      <c r="E68" s="138"/>
      <c r="F68" s="300"/>
      <c r="G68" s="300"/>
      <c r="H68" s="306"/>
      <c r="I68" s="302"/>
    </row>
    <row r="69" spans="1:9" ht="15.6">
      <c r="A69" s="139"/>
      <c r="B69" s="307" t="s">
        <v>403</v>
      </c>
      <c r="C69" s="138"/>
      <c r="D69" s="138"/>
      <c r="E69" s="138"/>
      <c r="F69" s="308" t="s">
        <v>19</v>
      </c>
      <c r="G69" s="300">
        <f>G62</f>
        <v>20</v>
      </c>
      <c r="H69" s="306"/>
      <c r="I69" s="302">
        <f>G69*H69</f>
        <v>0</v>
      </c>
    </row>
    <row r="70" spans="1:9">
      <c r="A70" s="139"/>
      <c r="B70" s="307"/>
      <c r="C70" s="138"/>
      <c r="D70" s="138"/>
      <c r="E70" s="138"/>
      <c r="F70" s="300"/>
      <c r="G70" s="300"/>
      <c r="H70" s="306"/>
      <c r="I70" s="302"/>
    </row>
    <row r="71" spans="1:9">
      <c r="A71" s="139"/>
      <c r="B71" s="313" t="s">
        <v>41</v>
      </c>
      <c r="C71" s="315"/>
      <c r="D71" s="138"/>
      <c r="E71" s="138"/>
      <c r="F71" s="300"/>
      <c r="G71" s="310"/>
      <c r="H71" s="306"/>
      <c r="I71" s="302"/>
    </row>
    <row r="72" spans="1:9">
      <c r="A72" s="139"/>
      <c r="B72" s="307"/>
      <c r="C72" s="138"/>
      <c r="D72" s="138"/>
      <c r="E72" s="138"/>
      <c r="F72" s="300"/>
      <c r="G72" s="300"/>
      <c r="H72" s="306"/>
      <c r="I72" s="302"/>
    </row>
    <row r="73" spans="1:9">
      <c r="A73" s="139" t="s">
        <v>10</v>
      </c>
      <c r="B73" s="307" t="s">
        <v>42</v>
      </c>
      <c r="C73" s="138"/>
      <c r="D73" s="138"/>
      <c r="E73" s="138"/>
      <c r="F73" s="300"/>
      <c r="G73" s="300"/>
      <c r="H73" s="306"/>
      <c r="I73" s="302"/>
    </row>
    <row r="74" spans="1:9">
      <c r="A74" s="139"/>
      <c r="B74" s="307" t="s">
        <v>43</v>
      </c>
      <c r="C74" s="138"/>
      <c r="D74" s="138"/>
      <c r="E74" s="138"/>
      <c r="F74" s="300"/>
      <c r="G74" s="300"/>
      <c r="H74" s="306"/>
      <c r="I74" s="302"/>
    </row>
    <row r="75" spans="1:9">
      <c r="A75" s="139"/>
      <c r="B75" s="307" t="s">
        <v>44</v>
      </c>
      <c r="C75" s="138"/>
      <c r="D75" s="138"/>
      <c r="E75" s="138"/>
      <c r="F75" s="300"/>
      <c r="G75" s="300"/>
      <c r="H75" s="306"/>
      <c r="I75" s="302"/>
    </row>
    <row r="76" spans="1:9" ht="15.6">
      <c r="A76" s="139"/>
      <c r="B76" s="307" t="s">
        <v>45</v>
      </c>
      <c r="C76" s="138"/>
      <c r="D76" s="138"/>
      <c r="E76" s="138"/>
      <c r="F76" s="308" t="s">
        <v>19</v>
      </c>
      <c r="G76" s="300">
        <f>G69</f>
        <v>20</v>
      </c>
      <c r="H76" s="306"/>
      <c r="I76" s="302">
        <f>G76*H76</f>
        <v>0</v>
      </c>
    </row>
    <row r="77" spans="1:9">
      <c r="A77" s="139"/>
      <c r="B77" s="307"/>
      <c r="C77" s="138"/>
      <c r="D77" s="138"/>
      <c r="E77" s="138"/>
      <c r="F77" s="300"/>
      <c r="G77" s="300"/>
      <c r="H77" s="306"/>
      <c r="I77" s="316"/>
    </row>
    <row r="78" spans="1:9">
      <c r="A78" s="139"/>
      <c r="B78" s="309" t="s">
        <v>390</v>
      </c>
      <c r="C78" s="304"/>
      <c r="D78" s="138"/>
      <c r="E78" s="138"/>
      <c r="F78" s="310" t="s">
        <v>391</v>
      </c>
      <c r="G78" s="300"/>
      <c r="H78" s="306"/>
      <c r="I78" s="311">
        <f>SUM(I32:I77)</f>
        <v>0</v>
      </c>
    </row>
    <row r="79" spans="1:9">
      <c r="A79" s="139"/>
      <c r="B79" s="309"/>
      <c r="C79" s="315"/>
      <c r="D79" s="315"/>
      <c r="E79" s="315"/>
      <c r="F79" s="310"/>
      <c r="G79" s="300"/>
      <c r="H79" s="306"/>
      <c r="I79" s="317"/>
    </row>
    <row r="80" spans="1:9">
      <c r="A80" s="154"/>
      <c r="B80" s="318"/>
      <c r="C80" s="319"/>
      <c r="D80" s="319"/>
      <c r="E80" s="319"/>
      <c r="F80" s="320"/>
      <c r="G80" s="320"/>
      <c r="H80" s="321"/>
      <c r="I80" s="322"/>
    </row>
    <row r="81" spans="1:9">
      <c r="A81" s="139"/>
      <c r="B81" s="307"/>
      <c r="C81" s="138"/>
      <c r="D81" s="138"/>
      <c r="E81" s="138"/>
      <c r="F81" s="300"/>
      <c r="G81" s="300"/>
      <c r="H81" s="323"/>
      <c r="I81" s="302"/>
    </row>
    <row r="82" spans="1:9">
      <c r="A82" s="139"/>
      <c r="B82" s="307"/>
      <c r="C82" s="138"/>
      <c r="D82" s="138"/>
      <c r="E82" s="138"/>
      <c r="F82" s="300"/>
      <c r="G82" s="300"/>
      <c r="H82" s="323"/>
      <c r="I82" s="302"/>
    </row>
    <row r="83" spans="1:9">
      <c r="A83" s="139"/>
      <c r="B83" s="312" t="str">
        <f>B4</f>
        <v>PROJECT: PROPOSED MOTORIZED SHALLOW WELL REHABILITATIONS</v>
      </c>
      <c r="C83" s="138"/>
      <c r="D83" s="138"/>
      <c r="E83" s="138"/>
      <c r="F83" s="300"/>
      <c r="G83" s="300"/>
      <c r="H83" s="323"/>
      <c r="I83" s="302"/>
    </row>
    <row r="84" spans="1:9">
      <c r="A84" s="139"/>
      <c r="B84" s="312" t="str">
        <f>B5</f>
        <v>KARIRE VILLAGE IN AFMADOW DISTRICT</v>
      </c>
      <c r="C84" s="138"/>
      <c r="D84" s="138"/>
      <c r="E84" s="138"/>
      <c r="F84" s="300"/>
      <c r="G84" s="300"/>
      <c r="H84" s="323"/>
      <c r="I84" s="302"/>
    </row>
    <row r="85" spans="1:9">
      <c r="A85" s="139"/>
      <c r="B85" s="312"/>
      <c r="C85" s="138"/>
      <c r="D85" s="138"/>
      <c r="E85" s="138"/>
      <c r="F85" s="300"/>
      <c r="G85" s="300"/>
      <c r="H85" s="323"/>
      <c r="I85" s="302"/>
    </row>
    <row r="86" spans="1:9">
      <c r="A86" s="139"/>
      <c r="B86" s="312"/>
      <c r="C86" s="138"/>
      <c r="D86" s="138"/>
      <c r="E86" s="138"/>
      <c r="F86" s="300"/>
      <c r="G86" s="300"/>
      <c r="H86" s="323"/>
      <c r="I86" s="302"/>
    </row>
    <row r="87" spans="1:9">
      <c r="A87" s="139"/>
      <c r="B87" s="312" t="str">
        <f>B7</f>
        <v>SECTION 2: ELEVATED WATER TANK</v>
      </c>
      <c r="C87" s="138"/>
      <c r="D87" s="138"/>
      <c r="E87" s="138"/>
      <c r="F87" s="300"/>
      <c r="G87" s="300"/>
      <c r="H87" s="323"/>
      <c r="I87" s="302"/>
    </row>
    <row r="88" spans="1:9">
      <c r="A88" s="139"/>
      <c r="B88" s="309"/>
      <c r="C88" s="138"/>
      <c r="D88" s="138"/>
      <c r="E88" s="138"/>
      <c r="F88" s="300"/>
      <c r="G88" s="300"/>
      <c r="H88" s="323"/>
      <c r="I88" s="302"/>
    </row>
    <row r="89" spans="1:9">
      <c r="A89" s="139"/>
      <c r="B89" s="312" t="s">
        <v>404</v>
      </c>
      <c r="C89" s="138"/>
      <c r="D89" s="138"/>
      <c r="E89" s="138"/>
      <c r="F89" s="300"/>
      <c r="G89" s="300"/>
      <c r="H89" s="323"/>
      <c r="I89" s="302"/>
    </row>
    <row r="90" spans="1:9">
      <c r="A90" s="139"/>
      <c r="B90" s="312"/>
      <c r="C90" s="138"/>
      <c r="D90" s="138"/>
      <c r="E90" s="138"/>
      <c r="F90" s="300"/>
      <c r="G90" s="300"/>
      <c r="H90" s="323"/>
      <c r="I90" s="302"/>
    </row>
    <row r="91" spans="1:9">
      <c r="A91" s="139"/>
      <c r="B91" s="312"/>
      <c r="C91" s="138"/>
      <c r="D91" s="138"/>
      <c r="E91" s="138"/>
      <c r="F91" s="300"/>
      <c r="G91" s="300"/>
      <c r="H91" s="323"/>
      <c r="I91" s="302"/>
    </row>
    <row r="92" spans="1:9">
      <c r="A92" s="139"/>
      <c r="B92" s="313" t="s">
        <v>46</v>
      </c>
      <c r="C92" s="138"/>
      <c r="D92" s="138"/>
      <c r="E92" s="138"/>
      <c r="F92" s="300"/>
      <c r="G92" s="300"/>
      <c r="H92" s="306"/>
      <c r="I92" s="302"/>
    </row>
    <row r="93" spans="1:9">
      <c r="A93" s="139"/>
      <c r="B93" s="307"/>
      <c r="C93" s="138"/>
      <c r="D93" s="138"/>
      <c r="E93" s="138"/>
      <c r="F93" s="300"/>
      <c r="G93" s="300"/>
      <c r="H93" s="306"/>
      <c r="I93" s="302"/>
    </row>
    <row r="94" spans="1:9" ht="15.6">
      <c r="A94" s="139" t="s">
        <v>14</v>
      </c>
      <c r="B94" s="307" t="s">
        <v>441</v>
      </c>
      <c r="C94" s="138"/>
      <c r="D94" s="138"/>
      <c r="E94" s="138"/>
      <c r="F94" s="308" t="s">
        <v>20</v>
      </c>
      <c r="G94" s="300">
        <f>G76*0.1</f>
        <v>2</v>
      </c>
      <c r="H94" s="306"/>
      <c r="I94" s="302">
        <f>G94*H94</f>
        <v>0</v>
      </c>
    </row>
    <row r="95" spans="1:9">
      <c r="A95" s="139"/>
      <c r="B95" s="307"/>
      <c r="C95" s="138"/>
      <c r="D95" s="138"/>
      <c r="E95" s="138"/>
      <c r="F95" s="308"/>
      <c r="G95" s="300"/>
      <c r="H95" s="323"/>
      <c r="I95" s="302"/>
    </row>
    <row r="96" spans="1:9" ht="15.6">
      <c r="A96" s="139"/>
      <c r="B96" s="307" t="s">
        <v>438</v>
      </c>
      <c r="C96" s="138"/>
      <c r="D96" s="138"/>
      <c r="E96" s="138"/>
      <c r="F96" s="308" t="s">
        <v>20</v>
      </c>
      <c r="G96" s="300">
        <f>(1*1*0.1)*6</f>
        <v>0.60000000000000009</v>
      </c>
      <c r="H96" s="306"/>
      <c r="I96" s="302">
        <f>G96*H96</f>
        <v>0</v>
      </c>
    </row>
    <row r="97" spans="1:9">
      <c r="A97" s="139"/>
      <c r="B97" s="312"/>
      <c r="C97" s="138"/>
      <c r="D97" s="138"/>
      <c r="E97" s="138"/>
      <c r="F97" s="300"/>
      <c r="G97" s="300"/>
      <c r="H97" s="323"/>
      <c r="I97" s="302"/>
    </row>
    <row r="98" spans="1:9">
      <c r="A98" s="139"/>
      <c r="B98" s="313" t="s">
        <v>439</v>
      </c>
      <c r="C98" s="138"/>
      <c r="D98" s="138"/>
      <c r="E98" s="138"/>
      <c r="F98" s="300"/>
      <c r="G98" s="300"/>
      <c r="H98" s="306"/>
      <c r="I98" s="302"/>
    </row>
    <row r="99" spans="1:9">
      <c r="A99" s="139"/>
      <c r="B99" s="313" t="s">
        <v>440</v>
      </c>
      <c r="C99" s="138"/>
      <c r="D99" s="138"/>
      <c r="E99" s="138"/>
      <c r="F99" s="300"/>
      <c r="G99" s="300"/>
      <c r="H99" s="306"/>
      <c r="I99" s="302"/>
    </row>
    <row r="100" spans="1:9">
      <c r="A100" s="139"/>
      <c r="B100" s="313"/>
      <c r="C100" s="138"/>
      <c r="D100" s="138"/>
      <c r="E100" s="138"/>
      <c r="F100" s="300"/>
      <c r="G100" s="300"/>
      <c r="H100" s="306"/>
      <c r="I100" s="302"/>
    </row>
    <row r="101" spans="1:9">
      <c r="A101" s="139"/>
      <c r="B101" s="313" t="s">
        <v>526</v>
      </c>
      <c r="C101" s="138"/>
      <c r="D101" s="138"/>
      <c r="E101" s="138"/>
      <c r="F101" s="300"/>
      <c r="G101" s="300"/>
      <c r="H101" s="306"/>
      <c r="I101" s="302"/>
    </row>
    <row r="102" spans="1:9">
      <c r="A102" s="139"/>
      <c r="B102" s="307"/>
      <c r="C102" s="138"/>
      <c r="D102" s="138"/>
      <c r="E102" s="138"/>
      <c r="F102" s="300"/>
      <c r="G102" s="300"/>
      <c r="H102" s="306"/>
      <c r="I102" s="302"/>
    </row>
    <row r="103" spans="1:9" ht="15.6">
      <c r="A103" s="139" t="s">
        <v>14</v>
      </c>
      <c r="B103" s="307" t="s">
        <v>527</v>
      </c>
      <c r="C103" s="138"/>
      <c r="D103" s="138"/>
      <c r="E103" s="138"/>
      <c r="F103" s="308" t="s">
        <v>20</v>
      </c>
      <c r="G103" s="300">
        <f>21*0.6*0.45</f>
        <v>5.67</v>
      </c>
      <c r="H103" s="306"/>
      <c r="I103" s="302">
        <f>G103*H103</f>
        <v>0</v>
      </c>
    </row>
    <row r="104" spans="1:9">
      <c r="A104" s="139"/>
      <c r="B104" s="307"/>
      <c r="C104" s="138"/>
      <c r="D104" s="138"/>
      <c r="E104" s="138"/>
      <c r="F104" s="300"/>
      <c r="G104" s="300"/>
      <c r="H104" s="306"/>
      <c r="I104" s="302"/>
    </row>
    <row r="105" spans="1:9" ht="15.6">
      <c r="A105" s="139" t="s">
        <v>3</v>
      </c>
      <c r="B105" s="307" t="s">
        <v>528</v>
      </c>
      <c r="C105" s="138"/>
      <c r="D105" s="138"/>
      <c r="E105" s="138"/>
      <c r="F105" s="308" t="s">
        <v>20</v>
      </c>
      <c r="G105" s="300">
        <f>G103</f>
        <v>5.67</v>
      </c>
      <c r="H105" s="306"/>
      <c r="I105" s="302">
        <f>G105*H105</f>
        <v>0</v>
      </c>
    </row>
    <row r="106" spans="1:9">
      <c r="A106" s="139"/>
      <c r="B106" s="307"/>
      <c r="C106" s="138"/>
      <c r="D106" s="138"/>
      <c r="E106" s="138"/>
      <c r="F106" s="300"/>
      <c r="G106" s="300"/>
      <c r="H106" s="306"/>
      <c r="I106" s="302"/>
    </row>
    <row r="107" spans="1:9" ht="15.6">
      <c r="A107" s="139" t="s">
        <v>5</v>
      </c>
      <c r="B107" s="307" t="s">
        <v>529</v>
      </c>
      <c r="C107" s="138"/>
      <c r="D107" s="138"/>
      <c r="E107" s="138"/>
      <c r="F107" s="308" t="s">
        <v>20</v>
      </c>
      <c r="G107" s="300">
        <f>G103</f>
        <v>5.67</v>
      </c>
      <c r="H107" s="306"/>
      <c r="I107" s="302">
        <f>G107*H107</f>
        <v>0</v>
      </c>
    </row>
    <row r="108" spans="1:9">
      <c r="A108" s="139"/>
      <c r="B108" s="307"/>
      <c r="C108" s="138"/>
      <c r="D108" s="138"/>
      <c r="E108" s="138"/>
      <c r="F108" s="300"/>
      <c r="G108" s="300"/>
      <c r="H108" s="306"/>
      <c r="I108" s="302"/>
    </row>
    <row r="109" spans="1:9">
      <c r="A109" s="139"/>
      <c r="B109" s="307"/>
      <c r="C109" s="138"/>
      <c r="D109" s="138"/>
      <c r="E109" s="138"/>
      <c r="F109" s="300"/>
      <c r="G109" s="300"/>
      <c r="H109" s="306"/>
      <c r="I109" s="302"/>
    </row>
    <row r="110" spans="1:9">
      <c r="A110" s="139"/>
      <c r="B110" s="313" t="s">
        <v>530</v>
      </c>
      <c r="C110" s="138"/>
      <c r="D110" s="138"/>
      <c r="E110" s="138"/>
      <c r="F110" s="300"/>
      <c r="G110" s="300"/>
      <c r="H110" s="306"/>
      <c r="I110" s="302"/>
    </row>
    <row r="111" spans="1:9">
      <c r="A111" s="139"/>
      <c r="B111" s="307"/>
      <c r="C111" s="138"/>
      <c r="D111" s="138"/>
      <c r="E111" s="138"/>
      <c r="F111" s="300"/>
      <c r="G111" s="300"/>
      <c r="H111" s="306"/>
      <c r="I111" s="302"/>
    </row>
    <row r="112" spans="1:9" ht="15.6">
      <c r="A112" s="139" t="s">
        <v>14</v>
      </c>
      <c r="B112" s="307" t="s">
        <v>531</v>
      </c>
      <c r="C112" s="138"/>
      <c r="D112" s="138"/>
      <c r="E112" s="138"/>
      <c r="F112" s="308" t="s">
        <v>20</v>
      </c>
      <c r="G112" s="300">
        <f>(1*1*0.6)*6</f>
        <v>3.5999999999999996</v>
      </c>
      <c r="H112" s="306"/>
      <c r="I112" s="302">
        <f>G112*H112</f>
        <v>0</v>
      </c>
    </row>
    <row r="113" spans="1:9">
      <c r="A113" s="139"/>
      <c r="B113" s="307"/>
      <c r="C113" s="138"/>
      <c r="D113" s="138"/>
      <c r="E113" s="138"/>
      <c r="F113" s="300"/>
      <c r="G113" s="300"/>
      <c r="H113" s="306"/>
      <c r="I113" s="302"/>
    </row>
    <row r="114" spans="1:9" ht="15.6">
      <c r="A114" s="139" t="s">
        <v>3</v>
      </c>
      <c r="B114" s="307" t="s">
        <v>532</v>
      </c>
      <c r="C114" s="138"/>
      <c r="D114" s="138"/>
      <c r="E114" s="138"/>
      <c r="F114" s="308" t="s">
        <v>20</v>
      </c>
      <c r="G114" s="300">
        <f>(0.6*0.6*1)*6</f>
        <v>2.16</v>
      </c>
      <c r="H114" s="306"/>
      <c r="I114" s="302">
        <f>G114*H114</f>
        <v>0</v>
      </c>
    </row>
    <row r="115" spans="1:9">
      <c r="A115" s="139"/>
      <c r="B115" s="307"/>
      <c r="C115" s="138"/>
      <c r="D115" s="138"/>
      <c r="E115" s="138"/>
      <c r="F115" s="300"/>
      <c r="G115" s="300"/>
      <c r="H115" s="306"/>
      <c r="I115" s="302"/>
    </row>
    <row r="116" spans="1:9" ht="15.6">
      <c r="A116" s="139" t="s">
        <v>5</v>
      </c>
      <c r="B116" s="307" t="s">
        <v>623</v>
      </c>
      <c r="C116" s="138"/>
      <c r="D116" s="138"/>
      <c r="E116" s="138"/>
      <c r="F116" s="308" t="s">
        <v>20</v>
      </c>
      <c r="G116" s="300">
        <f>(0.6*0.6*6)*9</f>
        <v>19.440000000000001</v>
      </c>
      <c r="H116" s="306"/>
      <c r="I116" s="302">
        <f>G116*H116</f>
        <v>0</v>
      </c>
    </row>
    <row r="117" spans="1:9">
      <c r="A117" s="139"/>
      <c r="B117" s="307"/>
      <c r="C117" s="138"/>
      <c r="D117" s="138"/>
      <c r="E117" s="138"/>
      <c r="F117" s="300"/>
      <c r="G117" s="300"/>
      <c r="H117" s="306"/>
      <c r="I117" s="302"/>
    </row>
    <row r="118" spans="1:9">
      <c r="A118" s="139"/>
      <c r="B118" s="307"/>
      <c r="C118" s="138"/>
      <c r="D118" s="138"/>
      <c r="E118" s="138"/>
      <c r="F118" s="300"/>
      <c r="G118" s="300"/>
      <c r="H118" s="306"/>
      <c r="I118" s="302"/>
    </row>
    <row r="119" spans="1:9">
      <c r="A119" s="139"/>
      <c r="B119" s="307"/>
      <c r="C119" s="138"/>
      <c r="D119" s="138"/>
      <c r="E119" s="138"/>
      <c r="F119" s="300"/>
      <c r="G119" s="300"/>
      <c r="H119" s="306"/>
      <c r="I119" s="302"/>
    </row>
    <row r="120" spans="1:9">
      <c r="A120" s="139"/>
      <c r="B120" s="313" t="s">
        <v>405</v>
      </c>
      <c r="C120" s="138"/>
      <c r="D120" s="138"/>
      <c r="E120" s="138"/>
      <c r="F120" s="300"/>
      <c r="G120" s="300"/>
      <c r="H120" s="306"/>
      <c r="I120" s="302"/>
    </row>
    <row r="121" spans="1:9">
      <c r="A121" s="139"/>
      <c r="B121" s="307"/>
      <c r="C121" s="138"/>
      <c r="D121" s="138"/>
      <c r="E121" s="138"/>
      <c r="F121" s="300"/>
      <c r="G121" s="300"/>
      <c r="H121" s="306"/>
      <c r="I121" s="302"/>
    </row>
    <row r="122" spans="1:9">
      <c r="A122" s="139" t="s">
        <v>14</v>
      </c>
      <c r="B122" s="307" t="s">
        <v>406</v>
      </c>
      <c r="C122" s="138"/>
      <c r="D122" s="138"/>
      <c r="E122" s="138"/>
      <c r="F122" s="300"/>
      <c r="G122" s="300"/>
      <c r="H122" s="306"/>
      <c r="I122" s="302"/>
    </row>
    <row r="123" spans="1:9" ht="15.6">
      <c r="A123" s="139"/>
      <c r="B123" s="307" t="s">
        <v>47</v>
      </c>
      <c r="C123" s="138"/>
      <c r="D123" s="138"/>
      <c r="E123" s="138"/>
      <c r="F123" s="308" t="s">
        <v>20</v>
      </c>
      <c r="G123" s="300">
        <f>4*5*0.2</f>
        <v>4</v>
      </c>
      <c r="H123" s="306"/>
      <c r="I123" s="302">
        <f>G123*H123</f>
        <v>0</v>
      </c>
    </row>
    <row r="124" spans="1:9">
      <c r="A124" s="139"/>
      <c r="B124" s="307"/>
      <c r="C124" s="138"/>
      <c r="D124" s="138"/>
      <c r="E124" s="138"/>
      <c r="F124" s="300"/>
      <c r="G124" s="300"/>
      <c r="H124" s="323"/>
      <c r="I124" s="302"/>
    </row>
    <row r="125" spans="1:9">
      <c r="A125" s="139"/>
      <c r="B125" s="313" t="s">
        <v>424</v>
      </c>
      <c r="C125" s="138"/>
      <c r="D125" s="138"/>
      <c r="E125" s="138"/>
      <c r="F125" s="300"/>
      <c r="G125" s="300"/>
      <c r="H125" s="323"/>
      <c r="I125" s="302"/>
    </row>
    <row r="126" spans="1:9">
      <c r="A126" s="139"/>
      <c r="B126" s="307"/>
      <c r="C126" s="138"/>
      <c r="D126" s="138"/>
      <c r="E126" s="138"/>
      <c r="F126" s="300"/>
      <c r="G126" s="300"/>
      <c r="H126" s="323"/>
      <c r="I126" s="302"/>
    </row>
    <row r="127" spans="1:9" ht="15.6">
      <c r="A127" s="139" t="s">
        <v>3</v>
      </c>
      <c r="B127" s="307" t="s">
        <v>425</v>
      </c>
      <c r="C127" s="138"/>
      <c r="D127" s="138"/>
      <c r="E127" s="138"/>
      <c r="F127" s="308" t="s">
        <v>20</v>
      </c>
      <c r="G127" s="300">
        <f>G123</f>
        <v>4</v>
      </c>
      <c r="H127" s="306"/>
      <c r="I127" s="302">
        <f>G127*H127</f>
        <v>0</v>
      </c>
    </row>
    <row r="128" spans="1:9">
      <c r="A128" s="139"/>
      <c r="B128" s="307"/>
      <c r="C128" s="138"/>
      <c r="D128" s="138"/>
      <c r="E128" s="138"/>
      <c r="F128" s="300"/>
      <c r="G128" s="300"/>
      <c r="H128" s="323"/>
      <c r="I128" s="302"/>
    </row>
    <row r="129" spans="1:9" ht="15.6">
      <c r="A129" s="139" t="s">
        <v>5</v>
      </c>
      <c r="B129" s="307" t="s">
        <v>442</v>
      </c>
      <c r="C129" s="138"/>
      <c r="D129" s="138"/>
      <c r="E129" s="138"/>
      <c r="F129" s="308" t="s">
        <v>20</v>
      </c>
      <c r="G129" s="300">
        <f>G123</f>
        <v>4</v>
      </c>
      <c r="H129" s="306"/>
      <c r="I129" s="302">
        <f>G129*H129</f>
        <v>0</v>
      </c>
    </row>
    <row r="130" spans="1:9">
      <c r="A130" s="139"/>
      <c r="B130" s="307"/>
      <c r="C130" s="138"/>
      <c r="D130" s="138"/>
      <c r="E130" s="138"/>
      <c r="F130" s="300"/>
      <c r="G130" s="300"/>
      <c r="H130" s="323"/>
      <c r="I130" s="302"/>
    </row>
    <row r="131" spans="1:9">
      <c r="A131" s="139"/>
      <c r="B131" s="313" t="s">
        <v>533</v>
      </c>
      <c r="C131" s="138"/>
      <c r="D131" s="138"/>
      <c r="E131" s="138"/>
      <c r="F131" s="300"/>
      <c r="G131" s="300"/>
      <c r="H131" s="306"/>
      <c r="I131" s="302"/>
    </row>
    <row r="132" spans="1:9">
      <c r="A132" s="139"/>
      <c r="B132" s="307"/>
      <c r="C132" s="138"/>
      <c r="D132" s="138"/>
      <c r="E132" s="138"/>
      <c r="F132" s="300"/>
      <c r="G132" s="300"/>
      <c r="H132" s="306"/>
      <c r="I132" s="302"/>
    </row>
    <row r="133" spans="1:9">
      <c r="A133" s="139"/>
      <c r="B133" s="313" t="s">
        <v>534</v>
      </c>
      <c r="C133" s="138"/>
      <c r="D133" s="138"/>
      <c r="E133" s="138"/>
      <c r="F133" s="300"/>
      <c r="G133" s="300"/>
      <c r="H133" s="306"/>
      <c r="I133" s="302"/>
    </row>
    <row r="134" spans="1:9">
      <c r="A134" s="139"/>
      <c r="B134" s="313" t="s">
        <v>535</v>
      </c>
      <c r="C134" s="138"/>
      <c r="D134" s="138"/>
      <c r="E134" s="138"/>
      <c r="F134" s="300"/>
      <c r="G134" s="300"/>
      <c r="H134" s="306"/>
      <c r="I134" s="302"/>
    </row>
    <row r="135" spans="1:9">
      <c r="A135" s="139"/>
      <c r="B135" s="313"/>
      <c r="C135" s="138"/>
      <c r="D135" s="138"/>
      <c r="E135" s="138"/>
      <c r="F135" s="300"/>
      <c r="G135" s="300"/>
      <c r="H135" s="306"/>
      <c r="I135" s="302"/>
    </row>
    <row r="136" spans="1:9">
      <c r="A136" s="139"/>
      <c r="B136" s="313" t="s">
        <v>526</v>
      </c>
      <c r="C136" s="138"/>
      <c r="D136" s="138"/>
      <c r="E136" s="138"/>
      <c r="F136" s="300"/>
      <c r="G136" s="300"/>
      <c r="H136" s="306"/>
      <c r="I136" s="302"/>
    </row>
    <row r="137" spans="1:9">
      <c r="A137" s="139"/>
      <c r="B137" s="314"/>
      <c r="C137" s="138"/>
      <c r="D137" s="138"/>
      <c r="E137" s="138"/>
      <c r="F137" s="300"/>
      <c r="G137" s="300"/>
      <c r="H137" s="306"/>
      <c r="I137" s="302"/>
    </row>
    <row r="138" spans="1:9">
      <c r="A138" s="139"/>
      <c r="B138" s="307" t="s">
        <v>536</v>
      </c>
      <c r="C138" s="138"/>
      <c r="D138" s="138"/>
      <c r="E138" s="138"/>
      <c r="F138" s="300"/>
      <c r="G138" s="300"/>
      <c r="H138" s="306"/>
      <c r="I138" s="302"/>
    </row>
    <row r="139" spans="1:9">
      <c r="A139" s="139"/>
      <c r="B139" s="314"/>
      <c r="C139" s="138"/>
      <c r="D139" s="138"/>
      <c r="E139" s="138"/>
      <c r="F139" s="300"/>
      <c r="G139" s="300"/>
      <c r="H139" s="306"/>
      <c r="I139" s="302"/>
    </row>
    <row r="140" spans="1:9">
      <c r="A140" s="139" t="s">
        <v>14</v>
      </c>
      <c r="B140" s="307" t="s">
        <v>537</v>
      </c>
      <c r="C140" s="138"/>
      <c r="D140" s="138"/>
      <c r="E140" s="138"/>
      <c r="F140" s="300"/>
      <c r="G140" s="300"/>
      <c r="H140" s="306"/>
      <c r="I140" s="302"/>
    </row>
    <row r="141" spans="1:9">
      <c r="A141" s="139"/>
      <c r="B141" s="307" t="s">
        <v>538</v>
      </c>
      <c r="C141" s="138"/>
      <c r="D141" s="138"/>
      <c r="E141" s="138"/>
      <c r="F141" s="300" t="s">
        <v>539</v>
      </c>
      <c r="G141" s="300">
        <f>23.4*6*0.888</f>
        <v>124.67519999999998</v>
      </c>
      <c r="H141" s="306"/>
      <c r="I141" s="302">
        <f>G141*H141</f>
        <v>0</v>
      </c>
    </row>
    <row r="142" spans="1:9">
      <c r="A142" s="139"/>
      <c r="B142" s="314"/>
      <c r="C142" s="138"/>
      <c r="D142" s="138"/>
      <c r="E142" s="138"/>
      <c r="F142" s="300"/>
      <c r="G142" s="300"/>
      <c r="H142" s="306"/>
      <c r="I142" s="302"/>
    </row>
    <row r="143" spans="1:9">
      <c r="A143" s="139" t="s">
        <v>3</v>
      </c>
      <c r="B143" s="307" t="s">
        <v>540</v>
      </c>
      <c r="C143" s="138"/>
      <c r="D143" s="138"/>
      <c r="E143" s="138"/>
      <c r="F143" s="300"/>
      <c r="G143" s="300"/>
      <c r="H143" s="306"/>
      <c r="I143" s="302"/>
    </row>
    <row r="144" spans="1:9">
      <c r="A144" s="139"/>
      <c r="B144" s="307" t="s">
        <v>541</v>
      </c>
      <c r="C144" s="138"/>
      <c r="D144" s="138"/>
      <c r="E144" s="138"/>
      <c r="F144" s="300" t="s">
        <v>539</v>
      </c>
      <c r="G144" s="300">
        <f>23.4/0.25*1.1*0.395</f>
        <v>40.669200000000004</v>
      </c>
      <c r="H144" s="306"/>
      <c r="I144" s="302">
        <f>G144*H144</f>
        <v>0</v>
      </c>
    </row>
    <row r="145" spans="1:9">
      <c r="A145" s="139"/>
      <c r="B145" s="307"/>
      <c r="C145" s="138"/>
      <c r="D145" s="138"/>
      <c r="E145" s="138"/>
      <c r="F145" s="300"/>
      <c r="G145" s="300"/>
      <c r="H145" s="306"/>
      <c r="I145" s="302"/>
    </row>
    <row r="146" spans="1:9">
      <c r="A146" s="139"/>
      <c r="B146" s="307" t="s">
        <v>542</v>
      </c>
      <c r="C146" s="138"/>
      <c r="D146" s="138"/>
      <c r="E146" s="138"/>
      <c r="F146" s="300"/>
      <c r="G146" s="300"/>
      <c r="H146" s="306"/>
      <c r="I146" s="302"/>
    </row>
    <row r="147" spans="1:9">
      <c r="A147" s="139"/>
      <c r="B147" s="314"/>
      <c r="C147" s="138"/>
      <c r="D147" s="138"/>
      <c r="E147" s="138"/>
      <c r="F147" s="300"/>
      <c r="G147" s="300"/>
      <c r="H147" s="306"/>
      <c r="I147" s="302"/>
    </row>
    <row r="148" spans="1:9">
      <c r="A148" s="139" t="s">
        <v>5</v>
      </c>
      <c r="B148" s="307" t="s">
        <v>543</v>
      </c>
      <c r="C148" s="138"/>
      <c r="D148" s="138"/>
      <c r="E148" s="138"/>
      <c r="F148" s="300" t="s">
        <v>539</v>
      </c>
      <c r="G148" s="300">
        <f>G141</f>
        <v>124.67519999999998</v>
      </c>
      <c r="H148" s="306"/>
      <c r="I148" s="302">
        <f>G148*H148</f>
        <v>0</v>
      </c>
    </row>
    <row r="149" spans="1:9">
      <c r="A149" s="139"/>
      <c r="B149" s="314"/>
      <c r="C149" s="138"/>
      <c r="D149" s="138"/>
      <c r="E149" s="138"/>
      <c r="F149" s="300"/>
      <c r="G149" s="300"/>
      <c r="H149" s="306"/>
      <c r="I149" s="302"/>
    </row>
    <row r="150" spans="1:9">
      <c r="A150" s="139" t="s">
        <v>6</v>
      </c>
      <c r="B150" s="307" t="s">
        <v>544</v>
      </c>
      <c r="C150" s="138"/>
      <c r="D150" s="138"/>
      <c r="E150" s="138"/>
      <c r="F150" s="300" t="s">
        <v>539</v>
      </c>
      <c r="G150" s="300">
        <f>G144</f>
        <v>40.669200000000004</v>
      </c>
      <c r="H150" s="306"/>
      <c r="I150" s="302">
        <f>G150*H150</f>
        <v>0</v>
      </c>
    </row>
    <row r="151" spans="1:9">
      <c r="A151" s="139"/>
      <c r="B151" s="307"/>
      <c r="C151" s="138"/>
      <c r="D151" s="138"/>
      <c r="E151" s="138"/>
      <c r="F151" s="300"/>
      <c r="G151" s="300"/>
      <c r="H151" s="306"/>
      <c r="I151" s="302"/>
    </row>
    <row r="152" spans="1:9">
      <c r="A152" s="139"/>
      <c r="B152" s="307"/>
      <c r="C152" s="138"/>
      <c r="D152" s="138"/>
      <c r="E152" s="138"/>
      <c r="F152" s="300"/>
      <c r="G152" s="300"/>
      <c r="H152" s="306"/>
      <c r="I152" s="302"/>
    </row>
    <row r="153" spans="1:9">
      <c r="A153" s="139"/>
      <c r="B153" s="307" t="s">
        <v>545</v>
      </c>
      <c r="C153" s="138"/>
      <c r="D153" s="138"/>
      <c r="E153" s="138"/>
      <c r="F153" s="300"/>
      <c r="G153" s="300"/>
      <c r="H153" s="306"/>
      <c r="I153" s="302"/>
    </row>
    <row r="154" spans="1:9">
      <c r="A154" s="139"/>
      <c r="B154" s="314"/>
      <c r="C154" s="138"/>
      <c r="D154" s="138"/>
      <c r="E154" s="138"/>
      <c r="F154" s="300"/>
      <c r="G154" s="300"/>
      <c r="H154" s="306"/>
      <c r="I154" s="302"/>
    </row>
    <row r="155" spans="1:9">
      <c r="A155" s="139" t="s">
        <v>5</v>
      </c>
      <c r="B155" s="307" t="s">
        <v>543</v>
      </c>
      <c r="C155" s="138"/>
      <c r="D155" s="138"/>
      <c r="E155" s="138"/>
      <c r="F155" s="300" t="s">
        <v>539</v>
      </c>
      <c r="G155" s="300">
        <f>G148</f>
        <v>124.67519999999998</v>
      </c>
      <c r="H155" s="306"/>
      <c r="I155" s="302">
        <f>G155*H155</f>
        <v>0</v>
      </c>
    </row>
    <row r="156" spans="1:9">
      <c r="A156" s="139"/>
      <c r="B156" s="314"/>
      <c r="C156" s="138"/>
      <c r="D156" s="138"/>
      <c r="E156" s="138"/>
      <c r="F156" s="300"/>
      <c r="G156" s="300"/>
      <c r="H156" s="306"/>
      <c r="I156" s="302"/>
    </row>
    <row r="157" spans="1:9">
      <c r="A157" s="139" t="s">
        <v>6</v>
      </c>
      <c r="B157" s="307" t="s">
        <v>544</v>
      </c>
      <c r="C157" s="138"/>
      <c r="D157" s="138"/>
      <c r="E157" s="138"/>
      <c r="F157" s="300" t="s">
        <v>539</v>
      </c>
      <c r="G157" s="300">
        <f>G150</f>
        <v>40.669200000000004</v>
      </c>
      <c r="H157" s="306"/>
      <c r="I157" s="302">
        <f>G157*H157</f>
        <v>0</v>
      </c>
    </row>
    <row r="158" spans="1:9">
      <c r="A158" s="139"/>
      <c r="B158" s="307"/>
      <c r="C158" s="138"/>
      <c r="D158" s="138"/>
      <c r="E158" s="138"/>
      <c r="F158" s="300"/>
      <c r="G158" s="300"/>
      <c r="H158" s="306"/>
      <c r="I158" s="302"/>
    </row>
    <row r="159" spans="1:9">
      <c r="A159" s="139"/>
      <c r="B159" s="313" t="s">
        <v>530</v>
      </c>
      <c r="C159" s="138"/>
      <c r="D159" s="138"/>
      <c r="E159" s="138"/>
      <c r="F159" s="300"/>
      <c r="G159" s="300"/>
      <c r="H159" s="306"/>
      <c r="I159" s="302"/>
    </row>
    <row r="160" spans="1:9">
      <c r="A160" s="139"/>
      <c r="B160" s="307"/>
      <c r="C160" s="138"/>
      <c r="D160" s="138"/>
      <c r="E160" s="138"/>
      <c r="F160" s="300"/>
      <c r="G160" s="300"/>
      <c r="H160" s="306"/>
      <c r="I160" s="302"/>
    </row>
    <row r="161" spans="1:9">
      <c r="A161" s="139"/>
      <c r="B161" s="307" t="s">
        <v>546</v>
      </c>
      <c r="C161" s="138"/>
      <c r="D161" s="138"/>
      <c r="E161" s="138"/>
      <c r="F161" s="300"/>
      <c r="G161" s="300"/>
      <c r="H161" s="306"/>
      <c r="I161" s="302"/>
    </row>
    <row r="162" spans="1:9">
      <c r="A162" s="139"/>
      <c r="B162" s="307"/>
      <c r="C162" s="138"/>
      <c r="D162" s="138"/>
      <c r="E162" s="138"/>
      <c r="F162" s="300"/>
      <c r="G162" s="300"/>
      <c r="H162" s="306"/>
      <c r="I162" s="302"/>
    </row>
    <row r="163" spans="1:9">
      <c r="A163" s="139" t="s">
        <v>7</v>
      </c>
      <c r="B163" s="307" t="s">
        <v>547</v>
      </c>
      <c r="C163" s="138"/>
      <c r="D163" s="138"/>
      <c r="E163" s="138"/>
      <c r="F163" s="300"/>
      <c r="G163" s="300"/>
      <c r="H163" s="306"/>
      <c r="I163" s="302"/>
    </row>
    <row r="164" spans="1:9">
      <c r="A164" s="139"/>
      <c r="B164" s="307" t="s">
        <v>548</v>
      </c>
      <c r="C164" s="138"/>
      <c r="D164" s="138"/>
      <c r="E164" s="138"/>
      <c r="F164" s="300" t="s">
        <v>539</v>
      </c>
      <c r="G164" s="300">
        <f>(1*4*1.579)*6+(2.8*1.579)*6</f>
        <v>64.423200000000008</v>
      </c>
      <c r="H164" s="306"/>
      <c r="I164" s="302">
        <f>G164*H164</f>
        <v>0</v>
      </c>
    </row>
    <row r="165" spans="1:9">
      <c r="A165" s="139"/>
      <c r="B165" s="307"/>
      <c r="C165" s="138"/>
      <c r="D165" s="138"/>
      <c r="E165" s="138"/>
      <c r="F165" s="300"/>
      <c r="G165" s="300"/>
      <c r="H165" s="306"/>
      <c r="I165" s="302"/>
    </row>
    <row r="166" spans="1:9">
      <c r="A166" s="139"/>
      <c r="B166" s="307" t="s">
        <v>549</v>
      </c>
      <c r="C166" s="138"/>
      <c r="D166" s="138"/>
      <c r="E166" s="138"/>
      <c r="F166" s="300"/>
      <c r="G166" s="300"/>
      <c r="H166" s="306"/>
      <c r="I166" s="302"/>
    </row>
    <row r="167" spans="1:9">
      <c r="A167" s="139"/>
      <c r="B167" s="307"/>
      <c r="C167" s="138"/>
      <c r="D167" s="138"/>
      <c r="E167" s="138"/>
      <c r="F167" s="300"/>
      <c r="G167" s="300"/>
      <c r="H167" s="306"/>
      <c r="I167" s="302"/>
    </row>
    <row r="168" spans="1:9">
      <c r="A168" s="139" t="s">
        <v>9</v>
      </c>
      <c r="B168" s="307" t="s">
        <v>547</v>
      </c>
      <c r="C168" s="138"/>
      <c r="D168" s="138"/>
      <c r="E168" s="138"/>
      <c r="F168" s="300"/>
      <c r="G168" s="300"/>
      <c r="H168" s="306"/>
      <c r="I168" s="302"/>
    </row>
    <row r="169" spans="1:9">
      <c r="A169" s="139"/>
      <c r="B169" s="307" t="s">
        <v>548</v>
      </c>
      <c r="C169" s="138"/>
      <c r="D169" s="138"/>
      <c r="E169" s="138"/>
      <c r="F169" s="300" t="s">
        <v>539</v>
      </c>
      <c r="G169" s="300">
        <f>1*6*1.579*6</f>
        <v>56.844000000000001</v>
      </c>
      <c r="H169" s="306"/>
      <c r="I169" s="302">
        <f>G169*H169</f>
        <v>0</v>
      </c>
    </row>
    <row r="170" spans="1:9">
      <c r="A170" s="139"/>
      <c r="B170" s="307"/>
      <c r="C170" s="138"/>
      <c r="D170" s="138"/>
      <c r="E170" s="138"/>
      <c r="F170" s="300"/>
      <c r="G170" s="300"/>
      <c r="H170" s="306"/>
      <c r="I170" s="302"/>
    </row>
    <row r="171" spans="1:9">
      <c r="A171" s="139" t="s">
        <v>15</v>
      </c>
      <c r="B171" s="307" t="s">
        <v>540</v>
      </c>
      <c r="C171" s="138"/>
      <c r="D171" s="138"/>
      <c r="E171" s="138"/>
      <c r="F171" s="300"/>
      <c r="G171" s="300"/>
      <c r="H171" s="306"/>
      <c r="I171" s="302"/>
    </row>
    <row r="172" spans="1:9">
      <c r="A172" s="139"/>
      <c r="B172" s="307" t="s">
        <v>541</v>
      </c>
      <c r="C172" s="138"/>
      <c r="D172" s="138"/>
      <c r="E172" s="138"/>
      <c r="F172" s="300" t="s">
        <v>539</v>
      </c>
      <c r="G172" s="300">
        <f>1/0.25*1.7*0.617*6</f>
        <v>25.1736</v>
      </c>
      <c r="H172" s="306"/>
      <c r="I172" s="302">
        <f>G172*H172</f>
        <v>0</v>
      </c>
    </row>
    <row r="173" spans="1:9">
      <c r="A173" s="139"/>
      <c r="B173" s="307"/>
      <c r="C173" s="138"/>
      <c r="D173" s="138"/>
      <c r="E173" s="138"/>
      <c r="F173" s="300"/>
      <c r="G173" s="300"/>
      <c r="H173" s="306"/>
      <c r="I173" s="302"/>
    </row>
    <row r="174" spans="1:9">
      <c r="A174" s="139"/>
      <c r="B174" s="307" t="s">
        <v>530</v>
      </c>
      <c r="C174" s="138"/>
      <c r="D174" s="138"/>
      <c r="E174" s="138"/>
      <c r="F174" s="300"/>
      <c r="G174" s="300"/>
      <c r="H174" s="306"/>
      <c r="I174" s="302"/>
    </row>
    <row r="175" spans="1:9">
      <c r="A175" s="139"/>
      <c r="B175" s="307"/>
      <c r="C175" s="138"/>
      <c r="D175" s="138"/>
      <c r="E175" s="138"/>
      <c r="F175" s="300"/>
      <c r="G175" s="300"/>
      <c r="H175" s="306"/>
      <c r="I175" s="302"/>
    </row>
    <row r="176" spans="1:9">
      <c r="A176" s="139"/>
      <c r="B176" s="307" t="s">
        <v>624</v>
      </c>
      <c r="C176" s="138"/>
      <c r="D176" s="138"/>
      <c r="E176" s="138"/>
      <c r="F176" s="300"/>
      <c r="G176" s="300"/>
      <c r="H176" s="306"/>
      <c r="I176" s="302"/>
    </row>
    <row r="177" spans="1:9">
      <c r="A177" s="139"/>
      <c r="B177" s="307"/>
      <c r="C177" s="138"/>
      <c r="D177" s="138"/>
      <c r="E177" s="138"/>
      <c r="F177" s="300"/>
      <c r="G177" s="300"/>
      <c r="H177" s="306"/>
      <c r="I177" s="302"/>
    </row>
    <row r="178" spans="1:9">
      <c r="A178" s="139" t="s">
        <v>8</v>
      </c>
      <c r="B178" s="307" t="s">
        <v>547</v>
      </c>
      <c r="C178" s="138"/>
      <c r="D178" s="138"/>
      <c r="E178" s="138"/>
      <c r="F178" s="300"/>
      <c r="G178" s="300"/>
      <c r="H178" s="306"/>
      <c r="I178" s="302"/>
    </row>
    <row r="179" spans="1:9">
      <c r="A179" s="139"/>
      <c r="B179" s="307" t="s">
        <v>548</v>
      </c>
      <c r="C179" s="138"/>
      <c r="D179" s="138"/>
      <c r="E179" s="138"/>
      <c r="F179" s="300" t="s">
        <v>539</v>
      </c>
      <c r="G179" s="300">
        <f>3*9*1.579*9</f>
        <v>383.69699999999995</v>
      </c>
      <c r="H179" s="306"/>
      <c r="I179" s="302">
        <f>G179*H179</f>
        <v>0</v>
      </c>
    </row>
    <row r="180" spans="1:9">
      <c r="A180" s="139"/>
      <c r="B180" s="307"/>
      <c r="C180" s="138"/>
      <c r="D180" s="138"/>
      <c r="E180" s="138"/>
      <c r="F180" s="300"/>
      <c r="G180" s="300"/>
      <c r="H180" s="306"/>
      <c r="I180" s="302"/>
    </row>
    <row r="181" spans="1:9">
      <c r="A181" s="139" t="s">
        <v>10</v>
      </c>
      <c r="B181" s="307" t="s">
        <v>540</v>
      </c>
      <c r="C181" s="138"/>
      <c r="D181" s="138"/>
      <c r="E181" s="138"/>
      <c r="F181" s="300"/>
      <c r="G181" s="300"/>
      <c r="H181" s="306"/>
      <c r="I181" s="302"/>
    </row>
    <row r="182" spans="1:9">
      <c r="A182" s="139"/>
      <c r="B182" s="307" t="s">
        <v>541</v>
      </c>
      <c r="C182" s="138"/>
      <c r="D182" s="138"/>
      <c r="E182" s="138"/>
      <c r="F182" s="300" t="s">
        <v>539</v>
      </c>
      <c r="G182" s="300">
        <f>9/0.25*1.7*0.617*9</f>
        <v>339.84359999999998</v>
      </c>
      <c r="H182" s="306"/>
      <c r="I182" s="302">
        <f>G182*H182</f>
        <v>0</v>
      </c>
    </row>
    <row r="183" spans="1:9">
      <c r="A183" s="139"/>
      <c r="B183" s="307"/>
      <c r="C183" s="138"/>
      <c r="D183" s="138"/>
      <c r="E183" s="138"/>
      <c r="F183" s="300"/>
      <c r="G183" s="300"/>
      <c r="H183" s="306"/>
      <c r="I183" s="302"/>
    </row>
    <row r="184" spans="1:9">
      <c r="A184" s="139"/>
      <c r="B184" s="307"/>
      <c r="C184" s="138"/>
      <c r="D184" s="138"/>
      <c r="E184" s="138"/>
      <c r="F184" s="300"/>
      <c r="G184" s="300"/>
      <c r="H184" s="306"/>
      <c r="I184" s="302"/>
    </row>
    <row r="185" spans="1:9">
      <c r="A185" s="139"/>
      <c r="B185" s="307" t="s">
        <v>405</v>
      </c>
      <c r="C185" s="138"/>
      <c r="D185" s="138"/>
      <c r="E185" s="138"/>
      <c r="F185" s="300"/>
      <c r="G185" s="300"/>
      <c r="H185" s="306"/>
      <c r="I185" s="302"/>
    </row>
    <row r="186" spans="1:9">
      <c r="A186" s="139"/>
      <c r="B186" s="307"/>
      <c r="C186" s="138"/>
      <c r="D186" s="138"/>
      <c r="E186" s="138"/>
      <c r="F186" s="300"/>
      <c r="G186" s="300"/>
      <c r="H186" s="306"/>
      <c r="I186" s="302"/>
    </row>
    <row r="187" spans="1:9">
      <c r="A187" s="139"/>
      <c r="B187" s="307" t="s">
        <v>550</v>
      </c>
      <c r="C187" s="138"/>
      <c r="D187" s="138"/>
      <c r="E187" s="138"/>
      <c r="F187" s="300"/>
      <c r="G187" s="300"/>
      <c r="H187" s="306"/>
      <c r="I187" s="302"/>
    </row>
    <row r="188" spans="1:9">
      <c r="A188" s="139"/>
      <c r="B188" s="307"/>
      <c r="C188" s="138"/>
      <c r="D188" s="138"/>
      <c r="E188" s="138"/>
      <c r="F188" s="300"/>
      <c r="G188" s="300"/>
      <c r="H188" s="306"/>
      <c r="I188" s="302"/>
    </row>
    <row r="189" spans="1:9">
      <c r="A189" s="139"/>
      <c r="B189" s="307" t="s">
        <v>551</v>
      </c>
      <c r="C189" s="138"/>
      <c r="D189" s="138"/>
      <c r="E189" s="138"/>
      <c r="F189" s="300"/>
      <c r="G189" s="300"/>
      <c r="H189" s="306"/>
      <c r="I189" s="302"/>
    </row>
    <row r="190" spans="1:9">
      <c r="A190" s="139"/>
      <c r="B190" s="307" t="s">
        <v>538</v>
      </c>
      <c r="C190" s="138"/>
      <c r="D190" s="138"/>
      <c r="E190" s="138"/>
      <c r="F190" s="300" t="s">
        <v>539</v>
      </c>
      <c r="G190" s="300">
        <f>5/0.25*4*0.888</f>
        <v>71.040000000000006</v>
      </c>
      <c r="H190" s="306"/>
      <c r="I190" s="302">
        <f>G190*H190</f>
        <v>0</v>
      </c>
    </row>
    <row r="191" spans="1:9">
      <c r="A191" s="139"/>
      <c r="B191" s="307"/>
      <c r="C191" s="138"/>
      <c r="D191" s="138"/>
      <c r="E191" s="138"/>
      <c r="F191" s="300"/>
      <c r="G191" s="300"/>
      <c r="H191" s="306"/>
      <c r="I191" s="302"/>
    </row>
    <row r="192" spans="1:9">
      <c r="A192" s="139"/>
      <c r="B192" s="307" t="s">
        <v>552</v>
      </c>
      <c r="C192" s="138"/>
      <c r="D192" s="138"/>
      <c r="E192" s="138"/>
      <c r="F192" s="300"/>
      <c r="G192" s="300"/>
      <c r="H192" s="306"/>
      <c r="I192" s="302"/>
    </row>
    <row r="193" spans="1:9">
      <c r="A193" s="139"/>
      <c r="B193" s="307" t="s">
        <v>538</v>
      </c>
      <c r="C193" s="138"/>
      <c r="D193" s="138"/>
      <c r="E193" s="138"/>
      <c r="F193" s="300" t="s">
        <v>539</v>
      </c>
      <c r="G193" s="300">
        <f>4/0.25*5*0.888</f>
        <v>71.040000000000006</v>
      </c>
      <c r="H193" s="306"/>
      <c r="I193" s="302">
        <f>G193*H193</f>
        <v>0</v>
      </c>
    </row>
    <row r="194" spans="1:9">
      <c r="A194" s="139"/>
      <c r="B194" s="307"/>
      <c r="C194" s="138"/>
      <c r="D194" s="138"/>
      <c r="E194" s="138"/>
      <c r="F194" s="300"/>
      <c r="G194" s="300"/>
      <c r="H194" s="306"/>
      <c r="I194" s="302"/>
    </row>
    <row r="195" spans="1:9">
      <c r="A195" s="139"/>
      <c r="B195" s="307"/>
      <c r="C195" s="138"/>
      <c r="D195" s="138"/>
      <c r="E195" s="138"/>
      <c r="F195" s="300"/>
      <c r="G195" s="300"/>
      <c r="H195" s="306"/>
      <c r="I195" s="302"/>
    </row>
    <row r="196" spans="1:9">
      <c r="A196" s="139"/>
      <c r="B196" s="307" t="s">
        <v>553</v>
      </c>
      <c r="C196" s="138"/>
      <c r="D196" s="138"/>
      <c r="E196" s="138"/>
      <c r="F196" s="300"/>
      <c r="G196" s="300"/>
      <c r="H196" s="306"/>
      <c r="I196" s="302"/>
    </row>
    <row r="197" spans="1:9">
      <c r="A197" s="139"/>
      <c r="B197" s="307" t="s">
        <v>538</v>
      </c>
      <c r="C197" s="138"/>
      <c r="D197" s="138"/>
      <c r="E197" s="138"/>
      <c r="F197" s="300" t="s">
        <v>539</v>
      </c>
      <c r="G197" s="300">
        <f>G190</f>
        <v>71.040000000000006</v>
      </c>
      <c r="H197" s="306"/>
      <c r="I197" s="302">
        <f>G197*H197</f>
        <v>0</v>
      </c>
    </row>
    <row r="198" spans="1:9">
      <c r="A198" s="139"/>
      <c r="B198" s="307"/>
      <c r="C198" s="138"/>
      <c r="D198" s="138"/>
      <c r="E198" s="138"/>
      <c r="F198" s="300"/>
      <c r="G198" s="300"/>
      <c r="H198" s="306"/>
      <c r="I198" s="302"/>
    </row>
    <row r="199" spans="1:9">
      <c r="A199" s="139"/>
      <c r="B199" s="307" t="s">
        <v>554</v>
      </c>
      <c r="C199" s="138"/>
      <c r="D199" s="138"/>
      <c r="E199" s="138"/>
      <c r="F199" s="300"/>
      <c r="G199" s="300"/>
      <c r="H199" s="306"/>
      <c r="I199" s="302"/>
    </row>
    <row r="200" spans="1:9">
      <c r="A200" s="139"/>
      <c r="B200" s="307" t="s">
        <v>538</v>
      </c>
      <c r="C200" s="138"/>
      <c r="D200" s="138"/>
      <c r="E200" s="138"/>
      <c r="F200" s="300" t="s">
        <v>539</v>
      </c>
      <c r="G200" s="300">
        <f>G193</f>
        <v>71.040000000000006</v>
      </c>
      <c r="H200" s="306"/>
      <c r="I200" s="302">
        <f>G200*H200</f>
        <v>0</v>
      </c>
    </row>
    <row r="201" spans="1:9">
      <c r="A201" s="139"/>
      <c r="B201" s="307"/>
      <c r="C201" s="138"/>
      <c r="D201" s="138"/>
      <c r="E201" s="138"/>
      <c r="F201" s="300"/>
      <c r="G201" s="300"/>
      <c r="H201" s="306"/>
      <c r="I201" s="302"/>
    </row>
    <row r="202" spans="1:9">
      <c r="A202" s="139"/>
      <c r="B202" s="307" t="s">
        <v>555</v>
      </c>
      <c r="C202" s="138"/>
      <c r="D202" s="138"/>
      <c r="E202" s="138"/>
      <c r="F202" s="300"/>
      <c r="G202" s="300"/>
      <c r="H202" s="306"/>
      <c r="I202" s="302"/>
    </row>
    <row r="203" spans="1:9">
      <c r="A203" s="139"/>
      <c r="B203" s="307"/>
      <c r="C203" s="138"/>
      <c r="D203" s="138"/>
      <c r="E203" s="138"/>
      <c r="F203" s="300"/>
      <c r="G203" s="300"/>
      <c r="H203" s="306"/>
      <c r="I203" s="302"/>
    </row>
    <row r="204" spans="1:9">
      <c r="A204" s="139"/>
      <c r="B204" s="307" t="s">
        <v>551</v>
      </c>
      <c r="C204" s="138"/>
      <c r="D204" s="138"/>
      <c r="E204" s="138"/>
      <c r="F204" s="300"/>
      <c r="G204" s="300"/>
      <c r="H204" s="306"/>
      <c r="I204" s="302"/>
    </row>
    <row r="205" spans="1:9">
      <c r="A205" s="139"/>
      <c r="B205" s="307" t="s">
        <v>538</v>
      </c>
      <c r="C205" s="138"/>
      <c r="D205" s="138"/>
      <c r="E205" s="138"/>
      <c r="F205" s="300" t="s">
        <v>539</v>
      </c>
      <c r="G205" s="300">
        <f>5/0.25*4*0.888</f>
        <v>71.040000000000006</v>
      </c>
      <c r="H205" s="306"/>
      <c r="I205" s="302">
        <f>G205*H205</f>
        <v>0</v>
      </c>
    </row>
    <row r="206" spans="1:9">
      <c r="A206" s="139"/>
      <c r="B206" s="307"/>
      <c r="C206" s="138"/>
      <c r="D206" s="138"/>
      <c r="E206" s="138"/>
      <c r="F206" s="300"/>
      <c r="G206" s="300"/>
      <c r="H206" s="306"/>
      <c r="I206" s="302"/>
    </row>
    <row r="207" spans="1:9">
      <c r="A207" s="139"/>
      <c r="B207" s="307" t="s">
        <v>552</v>
      </c>
      <c r="C207" s="138"/>
      <c r="D207" s="138"/>
      <c r="E207" s="138"/>
      <c r="F207" s="300"/>
      <c r="G207" s="300"/>
      <c r="H207" s="306"/>
      <c r="I207" s="302"/>
    </row>
    <row r="208" spans="1:9">
      <c r="A208" s="139"/>
      <c r="B208" s="307" t="s">
        <v>538</v>
      </c>
      <c r="C208" s="138"/>
      <c r="D208" s="138"/>
      <c r="E208" s="138"/>
      <c r="F208" s="300" t="s">
        <v>539</v>
      </c>
      <c r="G208" s="300">
        <f>4/0.25*5*0.888</f>
        <v>71.040000000000006</v>
      </c>
      <c r="H208" s="306"/>
      <c r="I208" s="302">
        <f>G208*H208</f>
        <v>0</v>
      </c>
    </row>
    <row r="209" spans="1:9">
      <c r="A209" s="139"/>
      <c r="B209" s="307"/>
      <c r="C209" s="138"/>
      <c r="D209" s="138"/>
      <c r="E209" s="138"/>
      <c r="F209" s="300"/>
      <c r="G209" s="300"/>
      <c r="H209" s="306"/>
      <c r="I209" s="302"/>
    </row>
    <row r="210" spans="1:9">
      <c r="A210" s="139"/>
      <c r="B210" s="307"/>
      <c r="C210" s="138"/>
      <c r="D210" s="138"/>
      <c r="E210" s="138"/>
      <c r="F210" s="300"/>
      <c r="G210" s="300"/>
      <c r="H210" s="306"/>
      <c r="I210" s="302"/>
    </row>
    <row r="211" spans="1:9">
      <c r="A211" s="139"/>
      <c r="B211" s="307" t="s">
        <v>553</v>
      </c>
      <c r="C211" s="138"/>
      <c r="D211" s="138"/>
      <c r="E211" s="138"/>
      <c r="F211" s="300"/>
      <c r="G211" s="300"/>
      <c r="H211" s="306"/>
      <c r="I211" s="302"/>
    </row>
    <row r="212" spans="1:9">
      <c r="A212" s="139"/>
      <c r="B212" s="307" t="s">
        <v>538</v>
      </c>
      <c r="C212" s="138"/>
      <c r="D212" s="138"/>
      <c r="E212" s="138"/>
      <c r="F212" s="300" t="s">
        <v>539</v>
      </c>
      <c r="G212" s="300">
        <f>G205</f>
        <v>71.040000000000006</v>
      </c>
      <c r="H212" s="306"/>
      <c r="I212" s="302">
        <f>G212*H212</f>
        <v>0</v>
      </c>
    </row>
    <row r="213" spans="1:9">
      <c r="A213" s="139"/>
      <c r="B213" s="307"/>
      <c r="C213" s="138"/>
      <c r="D213" s="138"/>
      <c r="E213" s="138"/>
      <c r="F213" s="300"/>
      <c r="G213" s="300"/>
      <c r="H213" s="306"/>
      <c r="I213" s="302"/>
    </row>
    <row r="214" spans="1:9">
      <c r="A214" s="139"/>
      <c r="B214" s="307" t="s">
        <v>554</v>
      </c>
      <c r="C214" s="138"/>
      <c r="D214" s="138"/>
      <c r="E214" s="138"/>
      <c r="F214" s="300"/>
      <c r="G214" s="300"/>
      <c r="H214" s="306"/>
      <c r="I214" s="302"/>
    </row>
    <row r="215" spans="1:9">
      <c r="A215" s="139"/>
      <c r="B215" s="307" t="s">
        <v>538</v>
      </c>
      <c r="C215" s="138"/>
      <c r="D215" s="138"/>
      <c r="E215" s="138"/>
      <c r="F215" s="300" t="s">
        <v>539</v>
      </c>
      <c r="G215" s="300">
        <f>G208</f>
        <v>71.040000000000006</v>
      </c>
      <c r="H215" s="306"/>
      <c r="I215" s="302">
        <f>G215*H215</f>
        <v>0</v>
      </c>
    </row>
    <row r="216" spans="1:9">
      <c r="A216" s="139"/>
      <c r="B216" s="307"/>
      <c r="C216" s="138"/>
      <c r="D216" s="138"/>
      <c r="E216" s="138"/>
      <c r="F216" s="300"/>
      <c r="G216" s="300"/>
      <c r="H216" s="306"/>
      <c r="I216" s="302"/>
    </row>
    <row r="217" spans="1:9">
      <c r="A217" s="139"/>
      <c r="B217" s="307"/>
      <c r="C217" s="138"/>
      <c r="D217" s="138"/>
      <c r="E217" s="138"/>
      <c r="F217" s="300"/>
      <c r="G217" s="300"/>
      <c r="H217" s="306"/>
      <c r="I217" s="302"/>
    </row>
    <row r="218" spans="1:9">
      <c r="A218" s="139"/>
      <c r="B218" s="307" t="s">
        <v>556</v>
      </c>
      <c r="C218" s="138"/>
      <c r="D218" s="138"/>
      <c r="E218" s="138"/>
      <c r="F218" s="300"/>
      <c r="G218" s="300"/>
      <c r="H218" s="306"/>
      <c r="I218" s="302"/>
    </row>
    <row r="219" spans="1:9">
      <c r="A219" s="139"/>
      <c r="B219" s="307"/>
      <c r="C219" s="138"/>
      <c r="D219" s="138"/>
      <c r="E219" s="138"/>
      <c r="F219" s="300"/>
      <c r="G219" s="300"/>
      <c r="H219" s="306"/>
      <c r="I219" s="302"/>
    </row>
    <row r="220" spans="1:9">
      <c r="A220" s="139"/>
      <c r="B220" s="307" t="s">
        <v>551</v>
      </c>
      <c r="C220" s="138"/>
      <c r="D220" s="138"/>
      <c r="E220" s="138"/>
      <c r="F220" s="300"/>
      <c r="G220" s="300"/>
      <c r="H220" s="306"/>
      <c r="I220" s="302"/>
    </row>
    <row r="221" spans="1:9">
      <c r="A221" s="139"/>
      <c r="B221" s="307" t="s">
        <v>538</v>
      </c>
      <c r="C221" s="138"/>
      <c r="D221" s="138"/>
      <c r="E221" s="138"/>
      <c r="F221" s="300" t="s">
        <v>539</v>
      </c>
      <c r="G221" s="300">
        <f>(3.6/0.25*3*0.888)*4</f>
        <v>153.44640000000001</v>
      </c>
      <c r="H221" s="306"/>
      <c r="I221" s="302">
        <f>G221*H221</f>
        <v>0</v>
      </c>
    </row>
    <row r="222" spans="1:9">
      <c r="A222" s="139"/>
      <c r="B222" s="307"/>
      <c r="C222" s="138"/>
      <c r="D222" s="138"/>
      <c r="E222" s="138"/>
      <c r="F222" s="300"/>
      <c r="G222" s="300"/>
      <c r="H222" s="306"/>
      <c r="I222" s="302"/>
    </row>
    <row r="223" spans="1:9">
      <c r="A223" s="139"/>
      <c r="B223" s="307" t="s">
        <v>552</v>
      </c>
      <c r="C223" s="138"/>
      <c r="D223" s="138"/>
      <c r="E223" s="138"/>
      <c r="F223" s="300"/>
      <c r="G223" s="300"/>
      <c r="H223" s="306"/>
      <c r="I223" s="302"/>
    </row>
    <row r="224" spans="1:9">
      <c r="A224" s="139"/>
      <c r="B224" s="307" t="s">
        <v>538</v>
      </c>
      <c r="C224" s="138"/>
      <c r="D224" s="138"/>
      <c r="E224" s="138"/>
      <c r="F224" s="300" t="s">
        <v>539</v>
      </c>
      <c r="G224" s="300">
        <f>(3/0.25*3.6*0.888)*4</f>
        <v>153.44640000000001</v>
      </c>
      <c r="H224" s="306"/>
      <c r="I224" s="302">
        <f>G224*H224</f>
        <v>0</v>
      </c>
    </row>
    <row r="225" spans="1:9">
      <c r="A225" s="139"/>
      <c r="B225" s="307"/>
      <c r="C225" s="138"/>
      <c r="D225" s="138"/>
      <c r="E225" s="138"/>
      <c r="F225" s="300"/>
      <c r="G225" s="300"/>
      <c r="H225" s="306"/>
      <c r="I225" s="302"/>
    </row>
    <row r="226" spans="1:9">
      <c r="A226" s="139"/>
      <c r="B226" s="307"/>
      <c r="C226" s="138"/>
      <c r="D226" s="138"/>
      <c r="E226" s="138"/>
      <c r="F226" s="300"/>
      <c r="G226" s="300"/>
      <c r="H226" s="306"/>
      <c r="I226" s="302"/>
    </row>
    <row r="227" spans="1:9">
      <c r="A227" s="139"/>
      <c r="B227" s="307"/>
      <c r="C227" s="138"/>
      <c r="D227" s="138"/>
      <c r="E227" s="138"/>
      <c r="F227" s="300"/>
      <c r="G227" s="300"/>
      <c r="H227" s="306"/>
      <c r="I227" s="302"/>
    </row>
    <row r="228" spans="1:9">
      <c r="A228" s="139"/>
      <c r="B228" s="313" t="s">
        <v>557</v>
      </c>
      <c r="C228" s="138"/>
      <c r="D228" s="138"/>
      <c r="E228" s="138"/>
      <c r="F228" s="300"/>
      <c r="G228" s="300"/>
      <c r="H228" s="306"/>
      <c r="I228" s="302"/>
    </row>
    <row r="229" spans="1:9">
      <c r="A229" s="139"/>
      <c r="B229" s="313" t="s">
        <v>558</v>
      </c>
      <c r="C229" s="138"/>
      <c r="D229" s="138"/>
      <c r="E229" s="138"/>
      <c r="F229" s="300"/>
      <c r="G229" s="300"/>
      <c r="H229" s="306"/>
      <c r="I229" s="302"/>
    </row>
    <row r="230" spans="1:9">
      <c r="A230" s="139"/>
      <c r="B230" s="313" t="s">
        <v>559</v>
      </c>
      <c r="C230" s="138"/>
      <c r="D230" s="138"/>
      <c r="E230" s="138"/>
      <c r="F230" s="300"/>
      <c r="G230" s="300"/>
      <c r="H230" s="306"/>
      <c r="I230" s="302"/>
    </row>
    <row r="231" spans="1:9">
      <c r="A231" s="139"/>
      <c r="B231" s="307"/>
      <c r="C231" s="138"/>
      <c r="D231" s="138"/>
      <c r="E231" s="138"/>
      <c r="F231" s="300"/>
      <c r="G231" s="300"/>
      <c r="H231" s="306"/>
      <c r="I231" s="302"/>
    </row>
    <row r="232" spans="1:9">
      <c r="A232" s="139" t="s">
        <v>16</v>
      </c>
      <c r="B232" s="307" t="s">
        <v>560</v>
      </c>
      <c r="C232" s="138"/>
      <c r="D232" s="138"/>
      <c r="E232" s="138"/>
      <c r="F232" s="300"/>
      <c r="G232" s="300"/>
      <c r="H232" s="306"/>
      <c r="I232" s="302"/>
    </row>
    <row r="233" spans="1:9" ht="15.6">
      <c r="A233" s="139"/>
      <c r="B233" s="307" t="s">
        <v>561</v>
      </c>
      <c r="C233" s="138"/>
      <c r="D233" s="138"/>
      <c r="E233" s="138"/>
      <c r="F233" s="308" t="s">
        <v>19</v>
      </c>
      <c r="G233" s="300">
        <f>G76</f>
        <v>20</v>
      </c>
      <c r="H233" s="306"/>
      <c r="I233" s="302">
        <f>G233*H233</f>
        <v>0</v>
      </c>
    </row>
    <row r="234" spans="1:9">
      <c r="A234" s="139"/>
      <c r="B234" s="307"/>
      <c r="C234" s="138"/>
      <c r="D234" s="138"/>
      <c r="E234" s="138"/>
      <c r="F234" s="300"/>
      <c r="G234" s="300"/>
      <c r="H234" s="306"/>
      <c r="I234" s="302"/>
    </row>
    <row r="235" spans="1:9">
      <c r="A235" s="139"/>
      <c r="B235" s="313" t="s">
        <v>562</v>
      </c>
      <c r="C235" s="315"/>
      <c r="D235" s="138"/>
      <c r="E235" s="138"/>
      <c r="F235" s="310"/>
      <c r="G235" s="310"/>
      <c r="H235" s="306"/>
      <c r="I235" s="311"/>
    </row>
    <row r="236" spans="1:9">
      <c r="A236" s="139"/>
      <c r="B236" s="314"/>
      <c r="C236" s="315"/>
      <c r="D236" s="138"/>
      <c r="E236" s="138"/>
      <c r="F236" s="310"/>
      <c r="G236" s="310"/>
      <c r="H236" s="306"/>
      <c r="I236" s="311"/>
    </row>
    <row r="237" spans="1:9" ht="15.6">
      <c r="A237" s="139" t="s">
        <v>17</v>
      </c>
      <c r="B237" s="307" t="s">
        <v>563</v>
      </c>
      <c r="C237" s="138"/>
      <c r="D237" s="138"/>
      <c r="E237" s="138"/>
      <c r="F237" s="308" t="s">
        <v>19</v>
      </c>
      <c r="G237" s="300">
        <f>18*0.2</f>
        <v>3.6</v>
      </c>
      <c r="H237" s="306"/>
      <c r="I237" s="302">
        <f>G237*H237</f>
        <v>0</v>
      </c>
    </row>
    <row r="238" spans="1:9">
      <c r="A238" s="139"/>
      <c r="B238" s="307"/>
      <c r="C238" s="138"/>
      <c r="D238" s="138"/>
      <c r="E238" s="138"/>
      <c r="F238" s="300"/>
      <c r="G238" s="300"/>
      <c r="H238" s="306"/>
      <c r="I238" s="302"/>
    </row>
    <row r="239" spans="1:9" ht="15.6">
      <c r="A239" s="139" t="s">
        <v>18</v>
      </c>
      <c r="B239" s="307" t="s">
        <v>564</v>
      </c>
      <c r="C239" s="138"/>
      <c r="D239" s="138"/>
      <c r="E239" s="138"/>
      <c r="F239" s="308" t="s">
        <v>19</v>
      </c>
      <c r="G239" s="300">
        <f>(5*4*0.2)+20*0.2</f>
        <v>8</v>
      </c>
      <c r="H239" s="306"/>
      <c r="I239" s="302">
        <f>G239*H239</f>
        <v>0</v>
      </c>
    </row>
    <row r="240" spans="1:9">
      <c r="A240" s="139"/>
      <c r="B240" s="307"/>
      <c r="C240" s="138"/>
      <c r="D240" s="138"/>
      <c r="E240" s="138"/>
      <c r="F240" s="300"/>
      <c r="G240" s="300"/>
      <c r="H240" s="306"/>
      <c r="I240" s="302"/>
    </row>
    <row r="241" spans="1:9" ht="15.6">
      <c r="A241" s="139" t="s">
        <v>565</v>
      </c>
      <c r="B241" s="307" t="s">
        <v>566</v>
      </c>
      <c r="C241" s="138"/>
      <c r="D241" s="138"/>
      <c r="E241" s="138"/>
      <c r="F241" s="308" t="s">
        <v>19</v>
      </c>
      <c r="G241" s="300">
        <f>G239</f>
        <v>8</v>
      </c>
      <c r="H241" s="306"/>
      <c r="I241" s="302">
        <f>G241*H241</f>
        <v>0</v>
      </c>
    </row>
    <row r="242" spans="1:9">
      <c r="A242" s="139"/>
      <c r="B242" s="307"/>
      <c r="C242" s="138"/>
      <c r="D242" s="138"/>
      <c r="E242" s="138"/>
      <c r="F242" s="300"/>
      <c r="G242" s="300"/>
      <c r="H242" s="306"/>
      <c r="I242" s="302"/>
    </row>
    <row r="243" spans="1:9" ht="15.6">
      <c r="A243" s="139" t="s">
        <v>567</v>
      </c>
      <c r="B243" s="307" t="s">
        <v>568</v>
      </c>
      <c r="C243" s="138"/>
      <c r="D243" s="138"/>
      <c r="E243" s="138"/>
      <c r="F243" s="308" t="s">
        <v>19</v>
      </c>
      <c r="G243" s="300">
        <f>14.4*3</f>
        <v>43.2</v>
      </c>
      <c r="H243" s="306"/>
      <c r="I243" s="302">
        <f>G243*H243</f>
        <v>0</v>
      </c>
    </row>
    <row r="244" spans="1:9">
      <c r="A244" s="139"/>
      <c r="B244" s="307"/>
      <c r="C244" s="138"/>
      <c r="D244" s="138"/>
      <c r="E244" s="138"/>
      <c r="F244" s="300"/>
      <c r="G244" s="300"/>
      <c r="H244" s="306"/>
      <c r="I244" s="302"/>
    </row>
    <row r="245" spans="1:9" ht="27" customHeight="1">
      <c r="A245" s="139"/>
      <c r="B245" s="309" t="s">
        <v>390</v>
      </c>
      <c r="C245" s="304"/>
      <c r="D245" s="138"/>
      <c r="E245" s="138"/>
      <c r="F245" s="310" t="s">
        <v>391</v>
      </c>
      <c r="G245" s="300"/>
      <c r="H245" s="306"/>
      <c r="I245" s="311">
        <f>SUM(I94:I244)</f>
        <v>0</v>
      </c>
    </row>
    <row r="246" spans="1:9">
      <c r="A246" s="139"/>
      <c r="B246" s="309"/>
      <c r="C246" s="315"/>
      <c r="D246" s="315"/>
      <c r="E246" s="315"/>
      <c r="F246" s="310"/>
      <c r="G246" s="300"/>
      <c r="H246" s="306"/>
      <c r="I246" s="311"/>
    </row>
    <row r="247" spans="1:9">
      <c r="A247" s="139"/>
      <c r="B247" s="309"/>
      <c r="C247" s="315"/>
      <c r="D247" s="315"/>
      <c r="E247" s="315"/>
      <c r="F247" s="310"/>
      <c r="G247" s="300"/>
      <c r="H247" s="306"/>
      <c r="I247" s="311"/>
    </row>
    <row r="248" spans="1:9">
      <c r="A248" s="139"/>
      <c r="B248" s="309"/>
      <c r="C248" s="315"/>
      <c r="D248" s="315"/>
      <c r="E248" s="315"/>
      <c r="F248" s="310"/>
      <c r="G248" s="300"/>
      <c r="H248" s="306"/>
      <c r="I248" s="311"/>
    </row>
    <row r="249" spans="1:9">
      <c r="A249" s="139"/>
      <c r="B249" s="312" t="str">
        <f>B4</f>
        <v>PROJECT: PROPOSED MOTORIZED SHALLOW WELL REHABILITATIONS</v>
      </c>
      <c r="C249" s="315"/>
      <c r="D249" s="315"/>
      <c r="E249" s="315"/>
      <c r="F249" s="310"/>
      <c r="G249" s="300"/>
      <c r="H249" s="306"/>
      <c r="I249" s="311"/>
    </row>
    <row r="250" spans="1:9">
      <c r="A250" s="139"/>
      <c r="B250" s="312" t="str">
        <f>B5</f>
        <v>KARIRE VILLAGE IN AFMADOW DISTRICT</v>
      </c>
      <c r="C250" s="315"/>
      <c r="D250" s="315"/>
      <c r="E250" s="315"/>
      <c r="F250" s="310"/>
      <c r="G250" s="300"/>
      <c r="H250" s="306"/>
      <c r="I250" s="311"/>
    </row>
    <row r="251" spans="1:9">
      <c r="A251" s="139"/>
      <c r="B251" s="312"/>
      <c r="C251" s="315"/>
      <c r="D251" s="315"/>
      <c r="E251" s="315"/>
      <c r="F251" s="310"/>
      <c r="G251" s="300"/>
      <c r="H251" s="306"/>
      <c r="I251" s="311"/>
    </row>
    <row r="252" spans="1:9">
      <c r="A252" s="139"/>
      <c r="B252" s="312"/>
      <c r="C252" s="315"/>
      <c r="D252" s="315"/>
      <c r="E252" s="315"/>
      <c r="F252" s="310"/>
      <c r="G252" s="300"/>
      <c r="H252" s="306"/>
      <c r="I252" s="311"/>
    </row>
    <row r="253" spans="1:9">
      <c r="A253" s="139"/>
      <c r="B253" s="312" t="str">
        <f>B7</f>
        <v>SECTION 2: ELEVATED WATER TANK</v>
      </c>
      <c r="C253" s="315"/>
      <c r="D253" s="315"/>
      <c r="E253" s="315"/>
      <c r="F253" s="310"/>
      <c r="G253" s="300"/>
      <c r="H253" s="306"/>
      <c r="I253" s="311"/>
    </row>
    <row r="254" spans="1:9">
      <c r="A254" s="139"/>
      <c r="B254" s="309"/>
      <c r="C254" s="315"/>
      <c r="D254" s="315"/>
      <c r="E254" s="315"/>
      <c r="F254" s="310"/>
      <c r="G254" s="300"/>
      <c r="H254" s="306"/>
      <c r="I254" s="311"/>
    </row>
    <row r="255" spans="1:9">
      <c r="A255" s="139"/>
      <c r="B255" s="312" t="s">
        <v>407</v>
      </c>
      <c r="C255" s="315"/>
      <c r="D255" s="315"/>
      <c r="E255" s="315"/>
      <c r="F255" s="310"/>
      <c r="G255" s="300"/>
      <c r="H255" s="306"/>
      <c r="I255" s="311"/>
    </row>
    <row r="256" spans="1:9">
      <c r="A256" s="139"/>
      <c r="B256" s="309"/>
      <c r="C256" s="315"/>
      <c r="D256" s="315"/>
      <c r="E256" s="315"/>
      <c r="F256" s="310"/>
      <c r="G256" s="300"/>
      <c r="H256" s="306"/>
      <c r="I256" s="311"/>
    </row>
    <row r="257" spans="1:9">
      <c r="A257" s="139"/>
      <c r="B257" s="307"/>
      <c r="C257" s="138"/>
      <c r="D257" s="138"/>
      <c r="E257" s="138"/>
      <c r="F257" s="300"/>
      <c r="G257" s="300"/>
      <c r="H257" s="306"/>
      <c r="I257" s="302"/>
    </row>
    <row r="258" spans="1:9">
      <c r="A258" s="139"/>
      <c r="B258" s="313" t="s">
        <v>569</v>
      </c>
      <c r="C258" s="138"/>
      <c r="D258" s="138"/>
      <c r="E258" s="138"/>
      <c r="F258" s="300"/>
      <c r="G258" s="300"/>
      <c r="H258" s="306"/>
      <c r="I258" s="302"/>
    </row>
    <row r="259" spans="1:9">
      <c r="A259" s="139"/>
      <c r="B259" s="307"/>
      <c r="C259" s="138"/>
      <c r="D259" s="138"/>
      <c r="E259" s="138"/>
      <c r="F259" s="300"/>
      <c r="G259" s="300"/>
      <c r="H259" s="306"/>
      <c r="I259" s="302"/>
    </row>
    <row r="260" spans="1:9">
      <c r="A260" s="139"/>
      <c r="B260" s="313" t="s">
        <v>439</v>
      </c>
      <c r="C260" s="138"/>
      <c r="D260" s="138"/>
      <c r="E260" s="138"/>
      <c r="F260" s="300"/>
      <c r="G260" s="300"/>
      <c r="H260" s="306"/>
      <c r="I260" s="302"/>
    </row>
    <row r="261" spans="1:9">
      <c r="A261" s="139"/>
      <c r="B261" s="313" t="s">
        <v>440</v>
      </c>
      <c r="C261" s="138"/>
      <c r="D261" s="138"/>
      <c r="E261" s="138"/>
      <c r="F261" s="300"/>
      <c r="G261" s="300"/>
      <c r="H261" s="306"/>
      <c r="I261" s="302"/>
    </row>
    <row r="262" spans="1:9">
      <c r="A262" s="139"/>
      <c r="B262" s="313"/>
      <c r="C262" s="138"/>
      <c r="D262" s="138"/>
      <c r="E262" s="138"/>
      <c r="F262" s="300"/>
      <c r="G262" s="300"/>
      <c r="H262" s="306"/>
      <c r="I262" s="302"/>
    </row>
    <row r="263" spans="1:9" ht="15.6">
      <c r="A263" s="139" t="s">
        <v>14</v>
      </c>
      <c r="B263" s="307" t="s">
        <v>570</v>
      </c>
      <c r="C263" s="138"/>
      <c r="D263" s="138"/>
      <c r="E263" s="138"/>
      <c r="F263" s="308" t="s">
        <v>20</v>
      </c>
      <c r="G263" s="300">
        <f>14.4*0.4*3</f>
        <v>17.28</v>
      </c>
      <c r="H263" s="306"/>
      <c r="I263" s="302">
        <f>H263*G263</f>
        <v>0</v>
      </c>
    </row>
    <row r="264" spans="1:9">
      <c r="A264" s="139"/>
      <c r="B264" s="307"/>
      <c r="C264" s="138"/>
      <c r="D264" s="138"/>
      <c r="E264" s="138"/>
      <c r="F264" s="300"/>
      <c r="G264" s="300"/>
      <c r="H264" s="306"/>
      <c r="I264" s="302"/>
    </row>
    <row r="265" spans="1:9">
      <c r="A265" s="139"/>
      <c r="B265" s="309" t="s">
        <v>390</v>
      </c>
      <c r="C265" s="304"/>
      <c r="D265" s="138"/>
      <c r="E265" s="138"/>
      <c r="F265" s="310" t="s">
        <v>391</v>
      </c>
      <c r="G265" s="300"/>
      <c r="H265" s="306"/>
      <c r="I265" s="311">
        <f>SUM(I257:I264)</f>
        <v>0</v>
      </c>
    </row>
    <row r="266" spans="1:9">
      <c r="A266" s="154"/>
      <c r="B266" s="324"/>
      <c r="C266" s="319"/>
      <c r="D266" s="319"/>
      <c r="E266" s="319"/>
      <c r="F266" s="320"/>
      <c r="G266" s="320"/>
      <c r="H266" s="321"/>
      <c r="I266" s="322"/>
    </row>
    <row r="267" spans="1:9">
      <c r="A267" s="139"/>
      <c r="B267" s="312"/>
      <c r="C267" s="138"/>
      <c r="D267" s="138"/>
      <c r="E267" s="138"/>
      <c r="F267" s="300"/>
      <c r="G267" s="300"/>
      <c r="H267" s="306"/>
      <c r="I267" s="302"/>
    </row>
    <row r="268" spans="1:9">
      <c r="A268" s="139"/>
      <c r="B268" s="312" t="str">
        <f>B4</f>
        <v>PROJECT: PROPOSED MOTORIZED SHALLOW WELL REHABILITATIONS</v>
      </c>
      <c r="C268" s="138"/>
      <c r="D268" s="138"/>
      <c r="E268" s="138"/>
      <c r="F268" s="300"/>
      <c r="G268" s="300"/>
      <c r="H268" s="306"/>
      <c r="I268" s="302"/>
    </row>
    <row r="269" spans="1:9">
      <c r="A269" s="139"/>
      <c r="B269" s="312" t="str">
        <f>B5</f>
        <v>KARIRE VILLAGE IN AFMADOW DISTRICT</v>
      </c>
      <c r="C269" s="138"/>
      <c r="D269" s="138"/>
      <c r="E269" s="138"/>
      <c r="F269" s="300"/>
      <c r="G269" s="300"/>
      <c r="H269" s="306"/>
      <c r="I269" s="302"/>
    </row>
    <row r="270" spans="1:9">
      <c r="A270" s="139"/>
      <c r="B270" s="312"/>
      <c r="C270" s="138"/>
      <c r="D270" s="138"/>
      <c r="E270" s="138"/>
      <c r="F270" s="300"/>
      <c r="G270" s="300"/>
      <c r="H270" s="306"/>
      <c r="I270" s="302"/>
    </row>
    <row r="271" spans="1:9">
      <c r="A271" s="139"/>
      <c r="B271" s="312" t="str">
        <f>B7</f>
        <v>SECTION 2: ELEVATED WATER TANK</v>
      </c>
      <c r="C271" s="138"/>
      <c r="D271" s="138"/>
      <c r="E271" s="138"/>
      <c r="F271" s="300"/>
      <c r="G271" s="300"/>
      <c r="H271" s="306"/>
      <c r="I271" s="302"/>
    </row>
    <row r="272" spans="1:9">
      <c r="A272" s="139"/>
      <c r="B272" s="312"/>
      <c r="C272" s="138"/>
      <c r="D272" s="138"/>
      <c r="E272" s="138"/>
      <c r="F272" s="300"/>
      <c r="G272" s="300"/>
      <c r="H272" s="306"/>
      <c r="I272" s="302"/>
    </row>
    <row r="273" spans="1:9">
      <c r="A273" s="139"/>
      <c r="B273" s="312" t="s">
        <v>408</v>
      </c>
      <c r="C273" s="138"/>
      <c r="D273" s="138"/>
      <c r="E273" s="138"/>
      <c r="F273" s="300"/>
      <c r="G273" s="300"/>
      <c r="H273" s="306"/>
      <c r="I273" s="302"/>
    </row>
    <row r="274" spans="1:9">
      <c r="A274" s="139"/>
      <c r="B274" s="312"/>
      <c r="C274" s="138"/>
      <c r="D274" s="138"/>
      <c r="E274" s="138"/>
      <c r="F274" s="300"/>
      <c r="G274" s="300"/>
      <c r="H274" s="306"/>
      <c r="I274" s="302"/>
    </row>
    <row r="275" spans="1:9">
      <c r="A275" s="139"/>
      <c r="B275" s="314"/>
      <c r="C275" s="138"/>
      <c r="D275" s="138"/>
      <c r="E275" s="138"/>
      <c r="F275" s="300"/>
      <c r="G275" s="300"/>
      <c r="H275" s="306"/>
      <c r="I275" s="302"/>
    </row>
    <row r="276" spans="1:9">
      <c r="A276" s="139"/>
      <c r="B276" s="313" t="s">
        <v>50</v>
      </c>
      <c r="C276" s="138"/>
      <c r="D276" s="138"/>
      <c r="E276" s="138"/>
      <c r="F276" s="300"/>
      <c r="G276" s="300"/>
      <c r="H276" s="306"/>
      <c r="I276" s="302"/>
    </row>
    <row r="277" spans="1:9">
      <c r="A277" s="139"/>
      <c r="B277" s="314"/>
      <c r="C277" s="138"/>
      <c r="D277" s="138"/>
      <c r="E277" s="138"/>
      <c r="F277" s="300"/>
      <c r="G277" s="300"/>
      <c r="H277" s="306"/>
      <c r="I277" s="302"/>
    </row>
    <row r="278" spans="1:9">
      <c r="A278" s="139" t="s">
        <v>14</v>
      </c>
      <c r="B278" s="307" t="s">
        <v>443</v>
      </c>
      <c r="C278" s="138"/>
      <c r="D278" s="138"/>
      <c r="E278" s="138"/>
      <c r="F278" s="300"/>
      <c r="G278" s="300"/>
      <c r="H278" s="306"/>
      <c r="I278" s="302"/>
    </row>
    <row r="279" spans="1:9">
      <c r="A279" s="139"/>
      <c r="B279" s="307"/>
      <c r="C279" s="138"/>
      <c r="D279" s="138"/>
      <c r="E279" s="138"/>
      <c r="F279" s="300"/>
      <c r="G279" s="300"/>
      <c r="H279" s="306"/>
      <c r="I279" s="302"/>
    </row>
    <row r="280" spans="1:9" ht="15.6">
      <c r="A280" s="139"/>
      <c r="B280" s="307" t="s">
        <v>444</v>
      </c>
      <c r="C280" s="138"/>
      <c r="D280" s="138"/>
      <c r="E280" s="138"/>
      <c r="F280" s="308" t="s">
        <v>19</v>
      </c>
      <c r="G280" s="300">
        <f>5*4</f>
        <v>20</v>
      </c>
      <c r="H280" s="306"/>
      <c r="I280" s="302">
        <f>G280*H280</f>
        <v>0</v>
      </c>
    </row>
    <row r="281" spans="1:9">
      <c r="A281" s="139"/>
      <c r="B281" s="307"/>
      <c r="C281" s="138"/>
      <c r="D281" s="138"/>
      <c r="E281" s="138"/>
      <c r="F281" s="300"/>
      <c r="G281" s="300"/>
      <c r="H281" s="306"/>
      <c r="I281" s="302"/>
    </row>
    <row r="282" spans="1:9">
      <c r="A282" s="139" t="s">
        <v>3</v>
      </c>
      <c r="B282" s="313" t="s">
        <v>571</v>
      </c>
      <c r="C282" s="138"/>
      <c r="D282" s="138"/>
      <c r="E282" s="138"/>
      <c r="F282" s="308"/>
      <c r="G282" s="300"/>
      <c r="H282" s="306"/>
      <c r="I282" s="302"/>
    </row>
    <row r="283" spans="1:9">
      <c r="A283" s="139"/>
      <c r="B283" s="313" t="s">
        <v>572</v>
      </c>
      <c r="C283" s="138"/>
      <c r="D283" s="138"/>
      <c r="E283" s="138"/>
      <c r="F283" s="308"/>
      <c r="G283" s="300"/>
      <c r="H283" s="306"/>
      <c r="I283" s="302"/>
    </row>
    <row r="284" spans="1:9">
      <c r="A284" s="139"/>
      <c r="B284" s="313"/>
      <c r="C284" s="138"/>
      <c r="D284" s="138"/>
      <c r="E284" s="138"/>
      <c r="F284" s="308"/>
      <c r="G284" s="300"/>
      <c r="H284" s="306"/>
      <c r="I284" s="302"/>
    </row>
    <row r="285" spans="1:9">
      <c r="A285" s="139"/>
      <c r="B285" s="307" t="s">
        <v>573</v>
      </c>
      <c r="C285" s="138"/>
      <c r="D285" s="138"/>
      <c r="E285" s="138"/>
      <c r="F285" s="308"/>
      <c r="G285" s="300"/>
      <c r="H285" s="306"/>
      <c r="I285" s="302"/>
    </row>
    <row r="286" spans="1:9">
      <c r="A286" s="139"/>
      <c r="B286" s="307"/>
      <c r="C286" s="138"/>
      <c r="D286" s="138"/>
      <c r="E286" s="138"/>
      <c r="F286" s="308"/>
      <c r="G286" s="300"/>
      <c r="H286" s="306"/>
      <c r="I286" s="302"/>
    </row>
    <row r="287" spans="1:9" ht="15.6">
      <c r="A287" s="139"/>
      <c r="B287" s="307" t="s">
        <v>574</v>
      </c>
      <c r="C287" s="138"/>
      <c r="D287" s="138"/>
      <c r="E287" s="138"/>
      <c r="F287" s="308" t="s">
        <v>19</v>
      </c>
      <c r="G287" s="300">
        <f>5*4</f>
        <v>20</v>
      </c>
      <c r="H287" s="306"/>
      <c r="I287" s="302">
        <f>G287*H287</f>
        <v>0</v>
      </c>
    </row>
    <row r="288" spans="1:9">
      <c r="A288" s="139"/>
      <c r="B288" s="307"/>
      <c r="C288" s="138"/>
      <c r="D288" s="138"/>
      <c r="E288" s="138"/>
      <c r="F288" s="308"/>
      <c r="G288" s="300"/>
      <c r="H288" s="306"/>
      <c r="I288" s="302"/>
    </row>
    <row r="289" spans="1:9" ht="15.6">
      <c r="A289" s="139"/>
      <c r="B289" s="307" t="s">
        <v>575</v>
      </c>
      <c r="C289" s="138"/>
      <c r="D289" s="138"/>
      <c r="E289" s="138"/>
      <c r="F289" s="308" t="s">
        <v>19</v>
      </c>
      <c r="G289" s="300">
        <f>G287</f>
        <v>20</v>
      </c>
      <c r="H289" s="306"/>
      <c r="I289" s="302">
        <f>G289*H289</f>
        <v>0</v>
      </c>
    </row>
    <row r="290" spans="1:9">
      <c r="A290" s="139"/>
      <c r="B290" s="307"/>
      <c r="C290" s="138"/>
      <c r="D290" s="138"/>
      <c r="E290" s="138"/>
      <c r="F290" s="308"/>
      <c r="G290" s="300"/>
      <c r="H290" s="306"/>
      <c r="I290" s="302"/>
    </row>
    <row r="291" spans="1:9" ht="15.6">
      <c r="A291" s="139"/>
      <c r="B291" s="307" t="s">
        <v>576</v>
      </c>
      <c r="C291" s="138"/>
      <c r="D291" s="138"/>
      <c r="E291" s="138"/>
      <c r="F291" s="308" t="s">
        <v>19</v>
      </c>
      <c r="G291" s="300">
        <f>13.6*3</f>
        <v>40.799999999999997</v>
      </c>
      <c r="H291" s="306"/>
      <c r="I291" s="302">
        <f>G291*H291</f>
        <v>0</v>
      </c>
    </row>
    <row r="292" spans="1:9">
      <c r="A292" s="139"/>
      <c r="B292" s="307"/>
      <c r="C292" s="138"/>
      <c r="D292" s="138"/>
      <c r="E292" s="138"/>
      <c r="F292" s="300"/>
      <c r="G292" s="300"/>
      <c r="H292" s="306"/>
      <c r="I292" s="302"/>
    </row>
    <row r="293" spans="1:9" ht="15.6">
      <c r="A293" s="139"/>
      <c r="B293" s="307" t="s">
        <v>577</v>
      </c>
      <c r="C293" s="138"/>
      <c r="D293" s="138"/>
      <c r="E293" s="138"/>
      <c r="F293" s="308" t="s">
        <v>19</v>
      </c>
      <c r="G293" s="300">
        <f>(0.6*4*6)*6</f>
        <v>86.399999999999991</v>
      </c>
      <c r="H293" s="306"/>
      <c r="I293" s="302">
        <f>G293*H293</f>
        <v>0</v>
      </c>
    </row>
    <row r="294" spans="1:9">
      <c r="A294" s="139"/>
      <c r="B294" s="307"/>
      <c r="C294" s="138"/>
      <c r="D294" s="138"/>
      <c r="E294" s="138"/>
      <c r="F294" s="300"/>
      <c r="G294" s="300"/>
      <c r="H294" s="306"/>
      <c r="I294" s="302"/>
    </row>
    <row r="295" spans="1:9">
      <c r="A295" s="139"/>
      <c r="B295" s="307"/>
      <c r="C295" s="138"/>
      <c r="D295" s="138"/>
      <c r="E295" s="138"/>
      <c r="F295" s="300"/>
      <c r="G295" s="300"/>
      <c r="H295" s="306"/>
      <c r="I295" s="302"/>
    </row>
    <row r="296" spans="1:9">
      <c r="A296" s="139" t="s">
        <v>5</v>
      </c>
      <c r="B296" s="313" t="s">
        <v>578</v>
      </c>
      <c r="C296" s="138"/>
      <c r="D296" s="138"/>
      <c r="E296" s="138"/>
      <c r="F296" s="300"/>
      <c r="G296" s="300"/>
      <c r="H296" s="306"/>
      <c r="I296" s="302"/>
    </row>
    <row r="297" spans="1:9">
      <c r="A297" s="139"/>
      <c r="B297" s="313" t="s">
        <v>571</v>
      </c>
      <c r="C297" s="138"/>
      <c r="D297" s="138"/>
      <c r="E297" s="138"/>
      <c r="F297" s="300"/>
      <c r="G297" s="300"/>
      <c r="H297" s="306"/>
      <c r="I297" s="302"/>
    </row>
    <row r="298" spans="1:9">
      <c r="A298" s="139"/>
      <c r="B298" s="313" t="s">
        <v>579</v>
      </c>
      <c r="C298" s="138"/>
      <c r="D298" s="138"/>
      <c r="E298" s="138"/>
      <c r="F298" s="300"/>
      <c r="G298" s="300"/>
      <c r="H298" s="306"/>
      <c r="I298" s="302"/>
    </row>
    <row r="299" spans="1:9">
      <c r="A299" s="139"/>
      <c r="B299" s="313"/>
      <c r="C299" s="138"/>
      <c r="D299" s="138"/>
      <c r="E299" s="138"/>
      <c r="F299" s="300"/>
      <c r="G299" s="300"/>
      <c r="H299" s="306"/>
      <c r="I299" s="302"/>
    </row>
    <row r="300" spans="1:9">
      <c r="A300" s="139"/>
      <c r="B300" s="307" t="s">
        <v>580</v>
      </c>
      <c r="C300" s="138"/>
      <c r="D300" s="138"/>
      <c r="E300" s="138"/>
      <c r="F300" s="300"/>
      <c r="G300" s="300"/>
      <c r="H300" s="306"/>
      <c r="I300" s="302"/>
    </row>
    <row r="301" spans="1:9">
      <c r="A301" s="139"/>
      <c r="B301" s="307"/>
      <c r="C301" s="138"/>
      <c r="D301" s="138"/>
      <c r="E301" s="138"/>
      <c r="F301" s="300"/>
      <c r="G301" s="300"/>
      <c r="H301" s="306"/>
      <c r="I301" s="302"/>
    </row>
    <row r="302" spans="1:9" ht="15.6">
      <c r="A302" s="139"/>
      <c r="B302" s="307" t="s">
        <v>581</v>
      </c>
      <c r="C302" s="138"/>
      <c r="D302" s="138"/>
      <c r="E302" s="138"/>
      <c r="F302" s="308" t="s">
        <v>19</v>
      </c>
      <c r="G302" s="300">
        <f>G287</f>
        <v>20</v>
      </c>
      <c r="H302" s="306"/>
      <c r="I302" s="302">
        <f>G302*H302</f>
        <v>0</v>
      </c>
    </row>
    <row r="303" spans="1:9">
      <c r="A303" s="139"/>
      <c r="B303" s="307"/>
      <c r="C303" s="138"/>
      <c r="D303" s="138"/>
      <c r="E303" s="138"/>
      <c r="F303" s="300"/>
      <c r="G303" s="300"/>
      <c r="H303" s="306"/>
      <c r="I303" s="302"/>
    </row>
    <row r="304" spans="1:9" ht="15.6">
      <c r="A304" s="384"/>
      <c r="B304" s="307" t="s">
        <v>582</v>
      </c>
      <c r="C304" s="138"/>
      <c r="D304" s="138"/>
      <c r="E304" s="138"/>
      <c r="F304" s="308" t="s">
        <v>19</v>
      </c>
      <c r="G304" s="300">
        <f>G289</f>
        <v>20</v>
      </c>
      <c r="H304" s="306"/>
      <c r="I304" s="302">
        <f>G304*H304</f>
        <v>0</v>
      </c>
    </row>
    <row r="305" spans="1:9">
      <c r="A305" s="384"/>
      <c r="B305" s="307"/>
      <c r="C305" s="138"/>
      <c r="D305" s="138"/>
      <c r="E305" s="138"/>
      <c r="F305" s="300"/>
      <c r="G305" s="300"/>
      <c r="H305" s="306"/>
      <c r="I305" s="302"/>
    </row>
    <row r="306" spans="1:9" ht="15.6">
      <c r="A306" s="384"/>
      <c r="B306" s="307" t="s">
        <v>583</v>
      </c>
      <c r="C306" s="138"/>
      <c r="D306" s="138"/>
      <c r="E306" s="138"/>
      <c r="F306" s="308" t="s">
        <v>19</v>
      </c>
      <c r="G306" s="300">
        <f>G291</f>
        <v>40.799999999999997</v>
      </c>
      <c r="H306" s="306"/>
      <c r="I306" s="302">
        <f>G306*H306</f>
        <v>0</v>
      </c>
    </row>
    <row r="307" spans="1:9">
      <c r="A307" s="139"/>
      <c r="B307" s="307"/>
      <c r="C307" s="138"/>
      <c r="D307" s="138"/>
      <c r="E307" s="138"/>
      <c r="F307" s="308"/>
      <c r="G307" s="300"/>
      <c r="H307" s="306"/>
      <c r="I307" s="325"/>
    </row>
    <row r="308" spans="1:9">
      <c r="A308" s="139"/>
      <c r="B308" s="307" t="s">
        <v>409</v>
      </c>
      <c r="C308" s="138"/>
      <c r="D308" s="138"/>
      <c r="E308" s="138"/>
      <c r="F308" s="308"/>
      <c r="G308" s="300"/>
      <c r="H308" s="306"/>
      <c r="I308" s="325"/>
    </row>
    <row r="309" spans="1:9">
      <c r="A309" s="139"/>
      <c r="B309" s="307"/>
      <c r="C309" s="138"/>
      <c r="D309" s="138"/>
      <c r="E309" s="138"/>
      <c r="F309" s="139"/>
      <c r="G309" s="300"/>
      <c r="H309" s="306"/>
      <c r="I309" s="325"/>
    </row>
    <row r="310" spans="1:9">
      <c r="A310" s="139" t="s">
        <v>6</v>
      </c>
      <c r="B310" s="313" t="s">
        <v>584</v>
      </c>
      <c r="C310" s="307"/>
      <c r="D310" s="307"/>
      <c r="E310" s="307"/>
      <c r="F310" s="139"/>
      <c r="G310" s="300"/>
      <c r="H310" s="306"/>
      <c r="I310" s="325"/>
    </row>
    <row r="311" spans="1:9">
      <c r="A311" s="139"/>
      <c r="B311" s="313" t="s">
        <v>585</v>
      </c>
      <c r="C311" s="307"/>
      <c r="D311" s="307"/>
      <c r="E311" s="307"/>
      <c r="F311" s="139"/>
      <c r="G311" s="300"/>
      <c r="H311" s="306"/>
      <c r="I311" s="325"/>
    </row>
    <row r="312" spans="1:9">
      <c r="A312" s="139"/>
      <c r="B312" s="307"/>
      <c r="C312" s="307"/>
      <c r="D312" s="307"/>
      <c r="E312" s="307"/>
      <c r="F312" s="139"/>
      <c r="G312" s="300"/>
      <c r="H312" s="306"/>
      <c r="I312" s="325"/>
    </row>
    <row r="313" spans="1:9" ht="15.6">
      <c r="A313" s="139"/>
      <c r="B313" s="307" t="s">
        <v>586</v>
      </c>
      <c r="C313" s="307"/>
      <c r="D313" s="307"/>
      <c r="E313" s="307"/>
      <c r="F313" s="308" t="s">
        <v>19</v>
      </c>
      <c r="G313" s="300">
        <f>G287+G289+G291+G293</f>
        <v>167.2</v>
      </c>
      <c r="H313" s="306"/>
      <c r="I313" s="325">
        <f>H313*G313</f>
        <v>0</v>
      </c>
    </row>
    <row r="314" spans="1:9">
      <c r="A314" s="139"/>
      <c r="B314" s="307"/>
      <c r="C314" s="138"/>
      <c r="D314" s="138"/>
      <c r="E314" s="138"/>
      <c r="F314" s="139"/>
      <c r="G314" s="300"/>
      <c r="H314" s="306"/>
      <c r="I314" s="325"/>
    </row>
    <row r="315" spans="1:9">
      <c r="A315" s="139" t="s">
        <v>7</v>
      </c>
      <c r="B315" s="313" t="s">
        <v>410</v>
      </c>
      <c r="C315" s="138"/>
      <c r="D315" s="138"/>
      <c r="E315" s="138"/>
      <c r="F315" s="139"/>
      <c r="G315" s="300"/>
      <c r="H315" s="306"/>
      <c r="I315" s="325"/>
    </row>
    <row r="316" spans="1:9">
      <c r="A316" s="139"/>
      <c r="B316" s="313" t="s">
        <v>411</v>
      </c>
      <c r="C316" s="138"/>
      <c r="D316" s="138"/>
      <c r="E316" s="138"/>
      <c r="F316" s="139"/>
      <c r="G316" s="300"/>
      <c r="H316" s="306"/>
      <c r="I316" s="325"/>
    </row>
    <row r="317" spans="1:9">
      <c r="A317" s="139"/>
      <c r="B317" s="313" t="s">
        <v>412</v>
      </c>
      <c r="C317" s="138"/>
      <c r="D317" s="138"/>
      <c r="E317" s="138"/>
      <c r="F317" s="139"/>
      <c r="G317" s="300"/>
      <c r="H317" s="306"/>
      <c r="I317" s="325"/>
    </row>
    <row r="318" spans="1:9">
      <c r="A318" s="139"/>
      <c r="B318" s="138"/>
      <c r="C318" s="138"/>
      <c r="D318" s="138"/>
      <c r="E318" s="138"/>
      <c r="F318" s="139"/>
      <c r="G318" s="300"/>
      <c r="H318" s="306"/>
      <c r="I318" s="325"/>
    </row>
    <row r="319" spans="1:9" ht="15.6">
      <c r="A319" s="139"/>
      <c r="B319" s="307" t="s">
        <v>413</v>
      </c>
      <c r="C319" s="138"/>
      <c r="D319" s="138"/>
      <c r="E319" s="138"/>
      <c r="F319" s="308" t="s">
        <v>19</v>
      </c>
      <c r="G319" s="300">
        <f>G313</f>
        <v>167.2</v>
      </c>
      <c r="H319" s="306"/>
      <c r="I319" s="325">
        <f>H319*G319</f>
        <v>0</v>
      </c>
    </row>
    <row r="320" spans="1:9">
      <c r="A320" s="139"/>
      <c r="B320" s="307"/>
      <c r="C320" s="138"/>
      <c r="D320" s="138"/>
      <c r="E320" s="138"/>
      <c r="F320" s="300"/>
      <c r="G320" s="300"/>
      <c r="H320" s="306"/>
      <c r="I320" s="321"/>
    </row>
    <row r="321" spans="1:9">
      <c r="A321" s="139"/>
      <c r="B321" s="309" t="s">
        <v>390</v>
      </c>
      <c r="C321" s="304"/>
      <c r="D321" s="138"/>
      <c r="E321" s="138"/>
      <c r="F321" s="310" t="s">
        <v>391</v>
      </c>
      <c r="G321" s="300"/>
      <c r="H321" s="306"/>
      <c r="I321" s="326">
        <f>SUM(I295:I320)</f>
        <v>0</v>
      </c>
    </row>
    <row r="322" spans="1:9">
      <c r="A322" s="154"/>
      <c r="B322" s="324"/>
      <c r="C322" s="319"/>
      <c r="D322" s="319"/>
      <c r="E322" s="319"/>
      <c r="F322" s="320"/>
      <c r="G322" s="320"/>
      <c r="H322" s="321"/>
      <c r="I322" s="322"/>
    </row>
    <row r="323" spans="1:9">
      <c r="A323" s="139"/>
      <c r="B323" s="312"/>
      <c r="C323" s="304"/>
      <c r="D323" s="304"/>
      <c r="E323" s="304"/>
      <c r="F323" s="139"/>
      <c r="G323" s="300"/>
      <c r="H323" s="306"/>
      <c r="I323" s="302"/>
    </row>
    <row r="324" spans="1:9">
      <c r="A324" s="139"/>
      <c r="B324" s="327" t="str">
        <f>B4</f>
        <v>PROJECT: PROPOSED MOTORIZED SHALLOW WELL REHABILITATIONS</v>
      </c>
      <c r="C324" s="304"/>
      <c r="D324" s="304"/>
      <c r="E324" s="304"/>
      <c r="F324" s="139"/>
      <c r="G324" s="300"/>
      <c r="H324" s="306"/>
      <c r="I324" s="302"/>
    </row>
    <row r="325" spans="1:9">
      <c r="A325" s="139"/>
      <c r="B325" s="327" t="str">
        <f>B5</f>
        <v>KARIRE VILLAGE IN AFMADOW DISTRICT</v>
      </c>
      <c r="C325" s="304"/>
      <c r="D325" s="304"/>
      <c r="E325" s="304"/>
      <c r="F325" s="139"/>
      <c r="G325" s="300"/>
      <c r="H325" s="306"/>
      <c r="I325" s="302"/>
    </row>
    <row r="326" spans="1:9">
      <c r="A326" s="139"/>
      <c r="B326" s="327"/>
      <c r="C326" s="304"/>
      <c r="D326" s="304"/>
      <c r="E326" s="304"/>
      <c r="F326" s="139"/>
      <c r="G326" s="300"/>
      <c r="H326" s="306"/>
      <c r="I326" s="302"/>
    </row>
    <row r="327" spans="1:9">
      <c r="A327" s="139"/>
      <c r="B327" s="327" t="str">
        <f>B7</f>
        <v>SECTION 2: ELEVATED WATER TANK</v>
      </c>
      <c r="C327" s="304"/>
      <c r="D327" s="304"/>
      <c r="E327" s="304"/>
      <c r="F327" s="139"/>
      <c r="G327" s="300"/>
      <c r="H327" s="306"/>
      <c r="I327" s="302"/>
    </row>
    <row r="328" spans="1:9">
      <c r="A328" s="139"/>
      <c r="B328" s="327"/>
      <c r="C328" s="304"/>
      <c r="D328" s="304"/>
      <c r="E328" s="304"/>
      <c r="F328" s="139"/>
      <c r="G328" s="300"/>
      <c r="H328" s="306"/>
      <c r="I328" s="302"/>
    </row>
    <row r="329" spans="1:9">
      <c r="A329" s="139"/>
      <c r="B329" s="312" t="s">
        <v>587</v>
      </c>
      <c r="C329" s="304"/>
      <c r="D329" s="304"/>
      <c r="E329" s="304"/>
      <c r="F329" s="139"/>
      <c r="G329" s="300"/>
      <c r="H329" s="306"/>
      <c r="I329" s="302"/>
    </row>
    <row r="330" spans="1:9">
      <c r="A330" s="139"/>
      <c r="B330" s="327"/>
      <c r="C330" s="304"/>
      <c r="D330" s="304"/>
      <c r="E330" s="304"/>
      <c r="F330" s="139"/>
      <c r="G330" s="300"/>
      <c r="H330" s="306"/>
      <c r="I330" s="302"/>
    </row>
    <row r="331" spans="1:9">
      <c r="A331" s="139" t="s">
        <v>14</v>
      </c>
      <c r="B331" s="313" t="s">
        <v>588</v>
      </c>
      <c r="C331" s="304"/>
      <c r="D331" s="304"/>
      <c r="E331" s="304"/>
      <c r="F331" s="139"/>
      <c r="G331" s="300"/>
      <c r="H331" s="306"/>
      <c r="I331" s="302"/>
    </row>
    <row r="332" spans="1:9">
      <c r="A332" s="139"/>
      <c r="B332" s="313" t="s">
        <v>589</v>
      </c>
      <c r="C332" s="304"/>
      <c r="D332" s="304"/>
      <c r="E332" s="304"/>
      <c r="F332" s="139"/>
      <c r="G332" s="300"/>
      <c r="H332" s="306"/>
      <c r="I332" s="302"/>
    </row>
    <row r="333" spans="1:9">
      <c r="A333" s="139"/>
      <c r="B333" s="313"/>
      <c r="C333" s="304"/>
      <c r="D333" s="304"/>
      <c r="E333" s="304"/>
      <c r="F333" s="139"/>
      <c r="G333" s="300"/>
      <c r="H333" s="306"/>
      <c r="I333" s="302"/>
    </row>
    <row r="334" spans="1:9">
      <c r="A334" s="139"/>
      <c r="B334" s="327"/>
      <c r="C334" s="304"/>
      <c r="D334" s="304"/>
      <c r="E334" s="304"/>
      <c r="F334" s="139"/>
      <c r="G334" s="300"/>
      <c r="H334" s="306"/>
      <c r="I334" s="302"/>
    </row>
    <row r="335" spans="1:9">
      <c r="A335" s="139"/>
      <c r="B335" s="307" t="s">
        <v>590</v>
      </c>
      <c r="C335" s="304"/>
      <c r="D335" s="304"/>
      <c r="E335" s="304"/>
      <c r="F335" s="139" t="s">
        <v>4</v>
      </c>
      <c r="G335" s="300">
        <v>1</v>
      </c>
      <c r="H335" s="306"/>
      <c r="I335" s="306">
        <f>G335*H335</f>
        <v>0</v>
      </c>
    </row>
    <row r="336" spans="1:9">
      <c r="A336" s="139"/>
      <c r="B336" s="327"/>
      <c r="C336" s="304"/>
      <c r="D336" s="304"/>
      <c r="E336" s="304"/>
      <c r="F336" s="139"/>
      <c r="G336" s="300"/>
      <c r="H336" s="306"/>
      <c r="I336" s="302"/>
    </row>
    <row r="337" spans="1:9">
      <c r="A337" s="139"/>
      <c r="B337" s="307" t="s">
        <v>591</v>
      </c>
      <c r="C337" s="304"/>
      <c r="D337" s="304"/>
      <c r="E337" s="304"/>
      <c r="F337" s="139" t="s">
        <v>4</v>
      </c>
      <c r="G337" s="300">
        <v>1</v>
      </c>
      <c r="H337" s="306"/>
      <c r="I337" s="306">
        <f>G337*H337</f>
        <v>0</v>
      </c>
    </row>
    <row r="338" spans="1:9">
      <c r="A338" s="139"/>
      <c r="B338" s="327"/>
      <c r="C338" s="304"/>
      <c r="D338" s="304"/>
      <c r="E338" s="304"/>
      <c r="F338" s="139"/>
      <c r="G338" s="300"/>
      <c r="H338" s="306"/>
      <c r="I338" s="302"/>
    </row>
    <row r="339" spans="1:9">
      <c r="A339" s="139"/>
      <c r="B339" s="307" t="s">
        <v>592</v>
      </c>
      <c r="C339" s="304"/>
      <c r="D339" s="304"/>
      <c r="E339" s="304"/>
      <c r="F339" s="139" t="s">
        <v>4</v>
      </c>
      <c r="G339" s="300">
        <v>1</v>
      </c>
      <c r="H339" s="306"/>
      <c r="I339" s="306">
        <f>G339*H339</f>
        <v>0</v>
      </c>
    </row>
    <row r="340" spans="1:9">
      <c r="A340" s="139"/>
      <c r="B340" s="327"/>
      <c r="C340" s="304"/>
      <c r="D340" s="304"/>
      <c r="E340" s="304"/>
      <c r="F340" s="139"/>
      <c r="G340" s="300"/>
      <c r="H340" s="306"/>
      <c r="I340" s="302"/>
    </row>
    <row r="341" spans="1:9">
      <c r="A341" s="139"/>
      <c r="B341" s="307" t="s">
        <v>593</v>
      </c>
      <c r="C341" s="304"/>
      <c r="D341" s="304"/>
      <c r="E341" s="304"/>
      <c r="F341" s="139" t="s">
        <v>4</v>
      </c>
      <c r="G341" s="300">
        <v>1</v>
      </c>
      <c r="H341" s="306"/>
      <c r="I341" s="306">
        <f>G341*H341</f>
        <v>0</v>
      </c>
    </row>
    <row r="342" spans="1:9">
      <c r="A342" s="139"/>
      <c r="B342" s="307"/>
      <c r="C342" s="304"/>
      <c r="D342" s="304"/>
      <c r="E342" s="304"/>
      <c r="F342" s="139"/>
      <c r="G342" s="300"/>
      <c r="H342" s="306"/>
      <c r="I342" s="306"/>
    </row>
    <row r="343" spans="1:9">
      <c r="A343" s="139"/>
      <c r="B343" s="307" t="s">
        <v>594</v>
      </c>
      <c r="C343" s="304"/>
      <c r="D343" s="304"/>
      <c r="E343" s="304"/>
      <c r="F343" s="139" t="s">
        <v>4</v>
      </c>
      <c r="G343" s="300">
        <v>1</v>
      </c>
      <c r="H343" s="306"/>
      <c r="I343" s="306">
        <f>G343*H343</f>
        <v>0</v>
      </c>
    </row>
    <row r="344" spans="1:9">
      <c r="A344" s="139"/>
      <c r="B344" s="327"/>
      <c r="C344" s="304"/>
      <c r="D344" s="304"/>
      <c r="E344" s="304"/>
      <c r="F344" s="139"/>
      <c r="G344" s="300"/>
      <c r="H344" s="306"/>
      <c r="I344" s="302"/>
    </row>
    <row r="345" spans="1:9">
      <c r="A345" s="139"/>
      <c r="B345" s="307" t="s">
        <v>595</v>
      </c>
      <c r="C345" s="304"/>
      <c r="D345" s="304"/>
      <c r="E345" s="304"/>
      <c r="F345" s="139" t="s">
        <v>4</v>
      </c>
      <c r="G345" s="300">
        <v>1</v>
      </c>
      <c r="H345" s="306"/>
      <c r="I345" s="306">
        <f>G345*H345</f>
        <v>0</v>
      </c>
    </row>
    <row r="346" spans="1:9">
      <c r="A346" s="139"/>
      <c r="B346" s="327"/>
      <c r="C346" s="304"/>
      <c r="D346" s="304"/>
      <c r="E346" s="304"/>
      <c r="F346" s="139"/>
      <c r="G346" s="300"/>
      <c r="H346" s="306"/>
      <c r="I346" s="302"/>
    </row>
    <row r="347" spans="1:9">
      <c r="A347" s="139"/>
      <c r="B347" s="307" t="s">
        <v>596</v>
      </c>
      <c r="C347" s="304"/>
      <c r="D347" s="304"/>
      <c r="E347" s="304"/>
      <c r="F347" s="139"/>
      <c r="G347" s="300"/>
      <c r="H347" s="306"/>
      <c r="I347" s="306"/>
    </row>
    <row r="348" spans="1:9">
      <c r="A348" s="139"/>
      <c r="B348" s="307" t="s">
        <v>597</v>
      </c>
      <c r="C348" s="304"/>
      <c r="D348" s="304"/>
      <c r="E348" s="304"/>
      <c r="F348" s="139" t="s">
        <v>4</v>
      </c>
      <c r="G348" s="300">
        <v>1</v>
      </c>
      <c r="H348" s="306"/>
      <c r="I348" s="306">
        <f>G348*H348</f>
        <v>0</v>
      </c>
    </row>
    <row r="349" spans="1:9">
      <c r="A349" s="139"/>
      <c r="B349" s="327"/>
      <c r="C349" s="304"/>
      <c r="D349" s="304"/>
      <c r="E349" s="304"/>
      <c r="F349" s="139"/>
      <c r="G349" s="300"/>
      <c r="H349" s="306"/>
      <c r="I349" s="302"/>
    </row>
    <row r="350" spans="1:9">
      <c r="A350" s="139"/>
      <c r="B350" s="307" t="s">
        <v>598</v>
      </c>
      <c r="C350" s="304"/>
      <c r="D350" s="304"/>
      <c r="E350" s="304"/>
      <c r="F350" s="139"/>
      <c r="G350" s="300"/>
      <c r="H350" s="306"/>
      <c r="I350" s="306"/>
    </row>
    <row r="351" spans="1:9">
      <c r="A351" s="139"/>
      <c r="B351" s="307" t="s">
        <v>599</v>
      </c>
      <c r="C351" s="304"/>
      <c r="D351" s="304"/>
      <c r="E351" s="304"/>
      <c r="F351" s="139" t="s">
        <v>4</v>
      </c>
      <c r="G351" s="300">
        <v>1</v>
      </c>
      <c r="H351" s="306"/>
      <c r="I351" s="306">
        <f>G351*H351</f>
        <v>0</v>
      </c>
    </row>
    <row r="352" spans="1:9">
      <c r="A352" s="139"/>
      <c r="B352" s="327"/>
      <c r="C352" s="304"/>
      <c r="D352" s="304"/>
      <c r="E352" s="304"/>
      <c r="F352" s="139"/>
      <c r="G352" s="300"/>
      <c r="H352" s="306"/>
      <c r="I352" s="302"/>
    </row>
    <row r="353" spans="1:9">
      <c r="A353" s="139"/>
      <c r="B353" s="309" t="s">
        <v>390</v>
      </c>
      <c r="C353" s="304"/>
      <c r="D353" s="138"/>
      <c r="E353" s="138"/>
      <c r="F353" s="310" t="s">
        <v>391</v>
      </c>
      <c r="G353" s="300"/>
      <c r="H353" s="306"/>
      <c r="I353" s="311">
        <f>SUM(I335:I352)</f>
        <v>0</v>
      </c>
    </row>
    <row r="354" spans="1:9">
      <c r="A354" s="139"/>
      <c r="B354" s="307"/>
      <c r="C354" s="138"/>
      <c r="D354" s="138"/>
      <c r="E354" s="138"/>
      <c r="F354" s="308"/>
      <c r="G354" s="300"/>
      <c r="H354" s="306"/>
      <c r="I354" s="302"/>
    </row>
    <row r="355" spans="1:9">
      <c r="A355" s="139"/>
      <c r="B355" s="312" t="str">
        <f>B4</f>
        <v>PROJECT: PROPOSED MOTORIZED SHALLOW WELL REHABILITATIONS</v>
      </c>
      <c r="C355" s="138"/>
      <c r="D355" s="138"/>
      <c r="E355" s="138"/>
      <c r="F355" s="300"/>
      <c r="G355" s="300"/>
      <c r="H355" s="306"/>
      <c r="I355" s="302"/>
    </row>
    <row r="356" spans="1:9">
      <c r="A356" s="139"/>
      <c r="B356" s="312" t="str">
        <f>B5</f>
        <v>KARIRE VILLAGE IN AFMADOW DISTRICT</v>
      </c>
      <c r="C356" s="138"/>
      <c r="D356" s="138"/>
      <c r="E356" s="138"/>
      <c r="F356" s="300"/>
      <c r="G356" s="300"/>
      <c r="H356" s="306"/>
      <c r="I356" s="302"/>
    </row>
    <row r="357" spans="1:9">
      <c r="A357" s="139"/>
      <c r="B357" s="312"/>
      <c r="C357" s="138"/>
      <c r="D357" s="138"/>
      <c r="E357" s="138"/>
      <c r="F357" s="300"/>
      <c r="G357" s="300"/>
      <c r="H357" s="306"/>
      <c r="I357" s="302"/>
    </row>
    <row r="358" spans="1:9">
      <c r="A358" s="139"/>
      <c r="B358" s="312" t="str">
        <f>B7</f>
        <v>SECTION 2: ELEVATED WATER TANK</v>
      </c>
      <c r="C358" s="138"/>
      <c r="D358" s="138"/>
      <c r="E358" s="138"/>
      <c r="F358" s="300"/>
      <c r="G358" s="300"/>
      <c r="H358" s="306"/>
      <c r="I358" s="302"/>
    </row>
    <row r="359" spans="1:9">
      <c r="A359" s="139"/>
      <c r="B359" s="312"/>
      <c r="C359" s="138"/>
      <c r="D359" s="138"/>
      <c r="E359" s="138"/>
      <c r="F359" s="300"/>
      <c r="G359" s="300"/>
      <c r="H359" s="306"/>
      <c r="I359" s="302"/>
    </row>
    <row r="360" spans="1:9">
      <c r="A360" s="139"/>
      <c r="B360" s="312" t="s">
        <v>600</v>
      </c>
      <c r="C360" s="138"/>
      <c r="D360" s="138"/>
      <c r="E360" s="138"/>
      <c r="F360" s="300"/>
      <c r="G360" s="300"/>
      <c r="H360" s="306"/>
      <c r="I360" s="302"/>
    </row>
    <row r="361" spans="1:9">
      <c r="A361" s="139"/>
      <c r="B361" s="312"/>
      <c r="C361" s="138"/>
      <c r="D361" s="138"/>
      <c r="E361" s="138"/>
      <c r="F361" s="300"/>
      <c r="G361" s="300"/>
      <c r="H361" s="306"/>
      <c r="I361" s="302"/>
    </row>
    <row r="362" spans="1:9">
      <c r="A362" s="139"/>
      <c r="B362" s="313" t="s">
        <v>601</v>
      </c>
      <c r="C362" s="138"/>
      <c r="D362" s="138"/>
      <c r="E362" s="138"/>
      <c r="F362" s="300"/>
      <c r="G362" s="300"/>
      <c r="H362" s="306"/>
      <c r="I362" s="302"/>
    </row>
    <row r="363" spans="1:9">
      <c r="A363" s="139"/>
      <c r="B363" s="307"/>
      <c r="C363" s="138"/>
      <c r="D363" s="138"/>
      <c r="E363" s="138"/>
      <c r="F363" s="300"/>
      <c r="G363" s="300"/>
      <c r="H363" s="306"/>
      <c r="I363" s="302"/>
    </row>
    <row r="364" spans="1:9">
      <c r="A364" s="139"/>
      <c r="B364" s="313" t="s">
        <v>602</v>
      </c>
      <c r="C364" s="138"/>
      <c r="D364" s="138"/>
      <c r="E364" s="138"/>
      <c r="F364" s="300"/>
      <c r="G364" s="300"/>
      <c r="H364" s="306"/>
      <c r="I364" s="302"/>
    </row>
    <row r="365" spans="1:9">
      <c r="A365" s="139"/>
      <c r="B365" s="313" t="s">
        <v>603</v>
      </c>
      <c r="C365" s="138"/>
      <c r="D365" s="138"/>
      <c r="E365" s="138"/>
      <c r="F365" s="300"/>
      <c r="G365" s="300"/>
      <c r="H365" s="306"/>
      <c r="I365" s="302"/>
    </row>
    <row r="366" spans="1:9">
      <c r="A366" s="139"/>
      <c r="B366" s="313" t="s">
        <v>604</v>
      </c>
      <c r="C366" s="138"/>
      <c r="D366" s="138"/>
      <c r="E366" s="138"/>
      <c r="F366" s="300"/>
      <c r="G366" s="300"/>
      <c r="H366" s="306"/>
      <c r="I366" s="302"/>
    </row>
    <row r="367" spans="1:9">
      <c r="A367" s="139"/>
      <c r="B367" s="313" t="s">
        <v>605</v>
      </c>
      <c r="C367" s="138"/>
      <c r="D367" s="138"/>
      <c r="E367" s="138"/>
      <c r="F367" s="300"/>
      <c r="G367" s="300"/>
      <c r="H367" s="306"/>
      <c r="I367" s="302"/>
    </row>
    <row r="368" spans="1:9">
      <c r="A368" s="139"/>
      <c r="B368" s="313" t="s">
        <v>606</v>
      </c>
      <c r="C368" s="138"/>
      <c r="D368" s="138"/>
      <c r="E368" s="138"/>
      <c r="F368" s="300"/>
      <c r="G368" s="300"/>
      <c r="H368" s="306"/>
      <c r="I368" s="302"/>
    </row>
    <row r="369" spans="1:9">
      <c r="A369" s="139"/>
      <c r="B369" s="313" t="s">
        <v>607</v>
      </c>
      <c r="C369" s="138"/>
      <c r="D369" s="138"/>
      <c r="E369" s="138"/>
      <c r="F369" s="300"/>
      <c r="G369" s="300"/>
      <c r="H369" s="306"/>
      <c r="I369" s="302"/>
    </row>
    <row r="370" spans="1:9">
      <c r="A370" s="139"/>
      <c r="B370" s="313"/>
      <c r="C370" s="138"/>
      <c r="D370" s="138"/>
      <c r="E370" s="138"/>
      <c r="F370" s="300"/>
      <c r="G370" s="300"/>
      <c r="H370" s="306"/>
      <c r="I370" s="302"/>
    </row>
    <row r="371" spans="1:9">
      <c r="A371" s="139" t="s">
        <v>14</v>
      </c>
      <c r="B371" s="307" t="s">
        <v>608</v>
      </c>
      <c r="C371" s="138"/>
      <c r="D371" s="138"/>
      <c r="E371" s="138"/>
      <c r="F371" s="300" t="s">
        <v>4</v>
      </c>
      <c r="G371" s="300">
        <v>1</v>
      </c>
      <c r="H371" s="306"/>
      <c r="I371" s="302">
        <f>G371*H371</f>
        <v>0</v>
      </c>
    </row>
    <row r="372" spans="1:9">
      <c r="A372" s="139"/>
      <c r="B372" s="307"/>
      <c r="C372" s="138"/>
      <c r="D372" s="138"/>
      <c r="E372" s="138"/>
      <c r="F372" s="308"/>
      <c r="G372" s="300"/>
      <c r="H372" s="306"/>
      <c r="I372" s="302"/>
    </row>
    <row r="373" spans="1:9">
      <c r="A373" s="139"/>
      <c r="B373" s="309" t="s">
        <v>390</v>
      </c>
      <c r="C373" s="304"/>
      <c r="D373" s="138"/>
      <c r="E373" s="138"/>
      <c r="F373" s="310" t="s">
        <v>391</v>
      </c>
      <c r="G373" s="300"/>
      <c r="H373" s="306"/>
      <c r="I373" s="311">
        <f>SUM(I371:I372)</f>
        <v>0</v>
      </c>
    </row>
    <row r="374" spans="1:9">
      <c r="A374" s="139"/>
      <c r="B374" s="309"/>
      <c r="C374" s="304"/>
      <c r="D374" s="138"/>
      <c r="E374" s="138"/>
      <c r="F374" s="310"/>
      <c r="G374" s="300"/>
      <c r="H374" s="306"/>
      <c r="I374" s="311"/>
    </row>
    <row r="375" spans="1:9">
      <c r="A375" s="139"/>
      <c r="B375" s="312" t="str">
        <f>B4</f>
        <v>PROJECT: PROPOSED MOTORIZED SHALLOW WELL REHABILITATIONS</v>
      </c>
      <c r="C375" s="304"/>
      <c r="D375" s="138"/>
      <c r="E375" s="138"/>
      <c r="F375" s="310"/>
      <c r="G375" s="300"/>
      <c r="H375" s="306"/>
      <c r="I375" s="311"/>
    </row>
    <row r="376" spans="1:9">
      <c r="A376" s="139"/>
      <c r="B376" s="312" t="str">
        <f>B5</f>
        <v>KARIRE VILLAGE IN AFMADOW DISTRICT</v>
      </c>
      <c r="C376" s="304"/>
      <c r="D376" s="138"/>
      <c r="E376" s="138"/>
      <c r="F376" s="310"/>
      <c r="G376" s="300"/>
      <c r="H376" s="306"/>
      <c r="I376" s="311"/>
    </row>
    <row r="377" spans="1:9">
      <c r="A377" s="139"/>
      <c r="B377" s="312"/>
      <c r="C377" s="304"/>
      <c r="D377" s="138"/>
      <c r="E377" s="138"/>
      <c r="F377" s="310"/>
      <c r="G377" s="300"/>
      <c r="H377" s="306"/>
      <c r="I377" s="311"/>
    </row>
    <row r="378" spans="1:9">
      <c r="A378" s="139"/>
      <c r="B378" s="312" t="str">
        <f>B7</f>
        <v>SECTION 2: ELEVATED WATER TANK</v>
      </c>
      <c r="C378" s="304"/>
      <c r="D378" s="138"/>
      <c r="E378" s="138"/>
      <c r="F378" s="310"/>
      <c r="G378" s="300"/>
      <c r="H378" s="306"/>
      <c r="I378" s="311"/>
    </row>
    <row r="379" spans="1:9">
      <c r="A379" s="139"/>
      <c r="B379" s="312"/>
      <c r="C379" s="304"/>
      <c r="D379" s="138"/>
      <c r="E379" s="138"/>
      <c r="F379" s="310"/>
      <c r="G379" s="300"/>
      <c r="H379" s="306"/>
      <c r="I379" s="311"/>
    </row>
    <row r="380" spans="1:9">
      <c r="A380" s="139"/>
      <c r="B380" s="307"/>
      <c r="C380" s="138"/>
      <c r="D380" s="138"/>
      <c r="E380" s="138"/>
      <c r="F380" s="308"/>
      <c r="G380" s="300"/>
      <c r="H380" s="306"/>
      <c r="I380" s="302"/>
    </row>
    <row r="381" spans="1:9">
      <c r="A381" s="139"/>
      <c r="B381" s="327" t="str">
        <f>B4</f>
        <v>PROJECT: PROPOSED MOTORIZED SHALLOW WELL REHABILITATIONS</v>
      </c>
      <c r="C381" s="138"/>
      <c r="D381" s="138"/>
      <c r="E381" s="138"/>
      <c r="F381" s="308"/>
      <c r="G381" s="300"/>
      <c r="H381" s="306"/>
      <c r="I381" s="302"/>
    </row>
    <row r="382" spans="1:9">
      <c r="A382" s="139"/>
      <c r="B382" s="327" t="str">
        <f>B5</f>
        <v>KARIRE VILLAGE IN AFMADOW DISTRICT</v>
      </c>
      <c r="C382" s="138"/>
      <c r="D382" s="138"/>
      <c r="E382" s="138"/>
      <c r="F382" s="308"/>
      <c r="G382" s="300"/>
      <c r="H382" s="385"/>
      <c r="I382" s="329"/>
    </row>
    <row r="383" spans="1:9">
      <c r="A383" s="139"/>
      <c r="B383" s="327"/>
      <c r="C383" s="304"/>
      <c r="D383" s="304"/>
      <c r="E383" s="138"/>
      <c r="F383" s="308"/>
      <c r="G383" s="300"/>
      <c r="H383" s="306"/>
      <c r="I383" s="302"/>
    </row>
    <row r="384" spans="1:9">
      <c r="A384" s="139"/>
      <c r="B384" s="327"/>
      <c r="C384" s="304"/>
      <c r="D384" s="304"/>
      <c r="E384" s="138"/>
      <c r="F384" s="308"/>
      <c r="G384" s="300"/>
      <c r="H384" s="306"/>
      <c r="I384" s="302"/>
    </row>
    <row r="385" spans="1:9">
      <c r="A385" s="139"/>
      <c r="B385" s="327" t="str">
        <f>B7</f>
        <v>SECTION 2: ELEVATED WATER TANK</v>
      </c>
      <c r="C385" s="304"/>
      <c r="D385" s="304"/>
      <c r="E385" s="138"/>
      <c r="F385" s="308"/>
      <c r="G385" s="300"/>
      <c r="H385" s="306"/>
      <c r="I385" s="302"/>
    </row>
    <row r="386" spans="1:9">
      <c r="A386" s="139"/>
      <c r="B386" s="327"/>
      <c r="C386" s="304"/>
      <c r="D386" s="304"/>
      <c r="E386" s="138"/>
      <c r="F386" s="308"/>
      <c r="G386" s="300"/>
      <c r="H386" s="306"/>
      <c r="I386" s="302"/>
    </row>
    <row r="387" spans="1:9">
      <c r="A387" s="139"/>
      <c r="B387" s="327"/>
      <c r="C387" s="304"/>
      <c r="D387" s="304"/>
      <c r="E387" s="138"/>
      <c r="F387" s="139"/>
      <c r="G387" s="300"/>
      <c r="H387" s="306"/>
      <c r="I387" s="302"/>
    </row>
    <row r="388" spans="1:9">
      <c r="A388" s="139"/>
      <c r="B388" s="312" t="s">
        <v>51</v>
      </c>
      <c r="C388" s="304"/>
      <c r="D388" s="304"/>
      <c r="E388" s="138"/>
      <c r="F388" s="308"/>
      <c r="G388" s="300"/>
      <c r="H388" s="306"/>
      <c r="I388" s="302"/>
    </row>
    <row r="389" spans="1:9">
      <c r="A389" s="139"/>
      <c r="B389" s="312"/>
      <c r="C389" s="304"/>
      <c r="D389" s="304"/>
      <c r="E389" s="138"/>
      <c r="F389" s="308"/>
      <c r="G389" s="300"/>
      <c r="H389" s="306"/>
      <c r="I389" s="302"/>
    </row>
    <row r="390" spans="1:9">
      <c r="A390" s="139"/>
      <c r="B390" s="312"/>
      <c r="C390" s="304"/>
      <c r="D390" s="138"/>
      <c r="E390" s="138"/>
      <c r="F390" s="308"/>
      <c r="G390" s="300"/>
      <c r="H390" s="306"/>
      <c r="I390" s="302"/>
    </row>
    <row r="391" spans="1:9">
      <c r="A391" s="139"/>
      <c r="B391" s="312" t="s">
        <v>4</v>
      </c>
      <c r="C391" s="312" t="s">
        <v>52</v>
      </c>
      <c r="D391" s="304"/>
      <c r="E391" s="138"/>
      <c r="F391" s="139"/>
      <c r="G391" s="328" t="s">
        <v>54</v>
      </c>
      <c r="H391" s="306"/>
      <c r="I391" s="329"/>
    </row>
    <row r="392" spans="1:9">
      <c r="A392" s="139"/>
      <c r="B392" s="330"/>
      <c r="C392" s="138"/>
      <c r="D392" s="138"/>
      <c r="E392" s="138"/>
      <c r="F392" s="139"/>
      <c r="G392" s="300"/>
      <c r="H392" s="306"/>
      <c r="I392" s="302"/>
    </row>
    <row r="393" spans="1:9">
      <c r="A393" s="139"/>
      <c r="B393" s="312"/>
      <c r="C393" s="138"/>
      <c r="D393" s="138"/>
      <c r="E393" s="138"/>
      <c r="F393" s="139"/>
      <c r="G393" s="300"/>
      <c r="H393" s="306"/>
      <c r="I393" s="302"/>
    </row>
    <row r="394" spans="1:9">
      <c r="A394" s="139"/>
      <c r="B394" s="331">
        <v>1</v>
      </c>
      <c r="C394" s="138" t="str">
        <f>B9</f>
        <v>ELEMENT NO. 1 : SITE PREPARATION</v>
      </c>
      <c r="D394" s="138"/>
      <c r="E394" s="138"/>
      <c r="F394" s="139"/>
      <c r="G394" s="97" t="s">
        <v>414</v>
      </c>
      <c r="H394" s="306"/>
      <c r="I394" s="302">
        <f>I19</f>
        <v>0</v>
      </c>
    </row>
    <row r="395" spans="1:9">
      <c r="A395" s="139"/>
      <c r="B395" s="330"/>
      <c r="C395" s="138"/>
      <c r="D395" s="138"/>
      <c r="E395" s="138"/>
      <c r="F395" s="139"/>
      <c r="G395" s="300"/>
      <c r="H395" s="306"/>
      <c r="I395" s="302"/>
    </row>
    <row r="396" spans="1:9">
      <c r="A396" s="139"/>
      <c r="B396" s="331">
        <v>2</v>
      </c>
      <c r="C396" s="138" t="str">
        <f>B27</f>
        <v>ELEMENT NO. 2 : SUBSTRUCTURES (PROVISIONAL)</v>
      </c>
      <c r="D396" s="138"/>
      <c r="E396" s="138"/>
      <c r="F396" s="139"/>
      <c r="G396" s="97" t="s">
        <v>415</v>
      </c>
      <c r="H396" s="306"/>
      <c r="I396" s="302">
        <f>I78</f>
        <v>0</v>
      </c>
    </row>
    <row r="397" spans="1:9">
      <c r="A397" s="139"/>
      <c r="B397" s="331"/>
      <c r="C397" s="138"/>
      <c r="D397" s="138"/>
      <c r="E397" s="138"/>
      <c r="F397" s="139"/>
      <c r="G397" s="300"/>
      <c r="H397" s="306"/>
      <c r="I397" s="302"/>
    </row>
    <row r="398" spans="1:9">
      <c r="A398" s="139"/>
      <c r="B398" s="331">
        <v>3</v>
      </c>
      <c r="C398" s="138" t="str">
        <f>B89</f>
        <v>ELEMENT NO. 3 : CONCRETE WORKS</v>
      </c>
      <c r="D398" s="138"/>
      <c r="E398" s="138"/>
      <c r="F398" s="139"/>
      <c r="G398" s="97" t="s">
        <v>416</v>
      </c>
      <c r="H398" s="306"/>
      <c r="I398" s="302">
        <f>I245</f>
        <v>0</v>
      </c>
    </row>
    <row r="399" spans="1:9">
      <c r="A399" s="139"/>
      <c r="B399" s="331"/>
      <c r="C399" s="138"/>
      <c r="D399" s="138"/>
      <c r="E399" s="138"/>
      <c r="F399" s="139"/>
      <c r="G399" s="300"/>
      <c r="H399" s="306"/>
      <c r="I399" s="302"/>
    </row>
    <row r="400" spans="1:9">
      <c r="A400" s="139"/>
      <c r="B400" s="331">
        <v>4</v>
      </c>
      <c r="C400" s="138" t="str">
        <f>B255</f>
        <v>ELEMENT NO. 4 : WALLING</v>
      </c>
      <c r="D400" s="138"/>
      <c r="E400" s="138"/>
      <c r="F400" s="139"/>
      <c r="G400" s="97" t="s">
        <v>417</v>
      </c>
      <c r="H400" s="306"/>
      <c r="I400" s="302">
        <f>I265</f>
        <v>0</v>
      </c>
    </row>
    <row r="401" spans="1:9">
      <c r="A401" s="139"/>
      <c r="B401" s="331"/>
      <c r="C401" s="138"/>
      <c r="D401" s="138"/>
      <c r="E401" s="138"/>
      <c r="F401" s="139"/>
      <c r="G401" s="300"/>
      <c r="H401" s="385"/>
      <c r="I401" s="302"/>
    </row>
    <row r="402" spans="1:9">
      <c r="A402" s="139"/>
      <c r="B402" s="331">
        <v>6</v>
      </c>
      <c r="C402" s="138" t="str">
        <f>B273</f>
        <v>ELEMENT NO. 6 : FINISHES</v>
      </c>
      <c r="D402" s="138"/>
      <c r="E402" s="138"/>
      <c r="F402" s="139"/>
      <c r="G402" s="97" t="s">
        <v>418</v>
      </c>
      <c r="H402" s="306"/>
      <c r="I402" s="302">
        <f>I321</f>
        <v>0</v>
      </c>
    </row>
    <row r="403" spans="1:9">
      <c r="A403" s="139"/>
      <c r="B403" s="331"/>
      <c r="C403" s="138"/>
      <c r="D403" s="138"/>
      <c r="E403" s="138"/>
      <c r="F403" s="139"/>
      <c r="G403" s="97"/>
      <c r="H403" s="306"/>
      <c r="I403" s="302"/>
    </row>
    <row r="404" spans="1:9">
      <c r="A404" s="139"/>
      <c r="B404" s="331">
        <v>8</v>
      </c>
      <c r="C404" s="138" t="str">
        <f>B329</f>
        <v>ELEMENT NO. 7 : PLUMBING INSTALLATIONS</v>
      </c>
      <c r="D404" s="138"/>
      <c r="E404" s="138"/>
      <c r="F404" s="139"/>
      <c r="G404" s="97" t="s">
        <v>419</v>
      </c>
      <c r="H404" s="306"/>
      <c r="I404" s="302">
        <f>I353</f>
        <v>0</v>
      </c>
    </row>
    <row r="405" spans="1:9">
      <c r="A405" s="139"/>
      <c r="B405" s="331"/>
      <c r="C405" s="138"/>
      <c r="D405" s="138"/>
      <c r="E405" s="138"/>
      <c r="F405" s="139"/>
      <c r="G405" s="97"/>
      <c r="H405" s="306"/>
      <c r="I405" s="302"/>
    </row>
    <row r="406" spans="1:9">
      <c r="A406" s="139"/>
      <c r="B406" s="331">
        <v>9</v>
      </c>
      <c r="C406" s="138" t="str">
        <f>B360</f>
        <v>ELEMENT NO. 9 : OPENINGS</v>
      </c>
      <c r="D406" s="138"/>
      <c r="E406" s="138"/>
      <c r="F406" s="139"/>
      <c r="G406" s="97" t="s">
        <v>420</v>
      </c>
      <c r="H406" s="306"/>
      <c r="I406" s="302">
        <f>I373</f>
        <v>0</v>
      </c>
    </row>
    <row r="407" spans="1:9">
      <c r="A407" s="139"/>
      <c r="B407" s="307"/>
      <c r="C407" s="138"/>
      <c r="D407" s="138"/>
      <c r="E407" s="138"/>
      <c r="F407" s="139"/>
      <c r="G407" s="97"/>
      <c r="H407" s="306"/>
      <c r="I407" s="302"/>
    </row>
    <row r="408" spans="1:9">
      <c r="A408" s="139"/>
      <c r="B408" s="309" t="s">
        <v>609</v>
      </c>
      <c r="C408" s="138"/>
      <c r="D408" s="138"/>
      <c r="E408" s="138"/>
      <c r="F408" s="139"/>
      <c r="G408" s="97"/>
      <c r="H408" s="306"/>
      <c r="I408" s="311">
        <f>SUM(I394:I406)</f>
        <v>0</v>
      </c>
    </row>
    <row r="409" spans="1:9">
      <c r="A409" s="386"/>
      <c r="B409" s="501"/>
      <c r="C409" s="502"/>
      <c r="D409" s="502"/>
      <c r="E409" s="503"/>
      <c r="F409" s="387"/>
      <c r="G409" s="287"/>
      <c r="H409" s="388"/>
      <c r="I409" s="389"/>
    </row>
    <row r="410" spans="1:9" ht="15.6" thickBot="1">
      <c r="A410" s="139"/>
      <c r="B410" s="312" t="s">
        <v>421</v>
      </c>
      <c r="C410" s="138"/>
      <c r="D410" s="315"/>
      <c r="E410" s="138"/>
      <c r="F410" s="387"/>
      <c r="G410" s="300"/>
      <c r="H410" s="323"/>
      <c r="I410" s="390">
        <f>I408</f>
        <v>0</v>
      </c>
    </row>
    <row r="411" spans="1:9" ht="15.6" thickTop="1">
      <c r="A411" s="139"/>
      <c r="B411" s="309"/>
      <c r="C411" s="315"/>
      <c r="D411" s="315"/>
      <c r="E411" s="315"/>
      <c r="F411" s="308"/>
      <c r="G411" s="300"/>
      <c r="H411" s="323"/>
      <c r="I411" s="311"/>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CE349-8722-4F73-B9F9-DC68A1EE4262}">
  <dimension ref="A1:F8"/>
  <sheetViews>
    <sheetView view="pageBreakPreview" zoomScale="91" zoomScaleNormal="100" zoomScaleSheetLayoutView="91" workbookViewId="0">
      <selection activeCell="L8" sqref="L8"/>
    </sheetView>
  </sheetViews>
  <sheetFormatPr defaultColWidth="8.88671875" defaultRowHeight="15"/>
  <cols>
    <col min="1" max="1" width="8.88671875" style="336"/>
    <col min="2" max="2" width="53.5546875" style="339" customWidth="1"/>
    <col min="3" max="3" width="10.44140625" style="336" customWidth="1"/>
    <col min="4" max="4" width="11.6640625" style="339" customWidth="1"/>
    <col min="5" max="5" width="12.6640625" style="337" customWidth="1"/>
    <col min="6" max="6" width="15.6640625" style="282" customWidth="1"/>
    <col min="7" max="16384" width="8.88671875" style="339"/>
  </cols>
  <sheetData>
    <row r="1" spans="1:6" ht="15.6" thickBot="1">
      <c r="A1" s="334"/>
      <c r="B1" s="335"/>
      <c r="D1" s="336"/>
      <c r="F1" s="338"/>
    </row>
    <row r="2" spans="1:6">
      <c r="A2" s="340" t="s">
        <v>389</v>
      </c>
      <c r="B2" s="341" t="s">
        <v>611</v>
      </c>
      <c r="C2" s="341" t="s">
        <v>612</v>
      </c>
      <c r="D2" s="342" t="s">
        <v>613</v>
      </c>
      <c r="E2" s="343" t="s">
        <v>614</v>
      </c>
      <c r="F2" s="344" t="s">
        <v>426</v>
      </c>
    </row>
    <row r="3" spans="1:6" ht="55.2">
      <c r="A3" s="345"/>
      <c r="B3" s="346" t="s">
        <v>615</v>
      </c>
      <c r="C3" s="345"/>
      <c r="D3" s="347"/>
      <c r="E3" s="348"/>
      <c r="F3" s="349"/>
    </row>
    <row r="4" spans="1:6" ht="17.399999999999999">
      <c r="A4" s="350"/>
      <c r="B4" s="346"/>
      <c r="C4" s="350"/>
      <c r="D4" s="351"/>
      <c r="E4" s="352"/>
      <c r="F4" s="353"/>
    </row>
    <row r="5" spans="1:6">
      <c r="A5" s="350"/>
      <c r="B5" s="354"/>
      <c r="C5" s="350"/>
      <c r="D5" s="351"/>
      <c r="E5" s="352"/>
      <c r="F5" s="355"/>
    </row>
    <row r="6" spans="1:6" ht="55.2">
      <c r="A6" s="350">
        <v>1</v>
      </c>
      <c r="B6" s="356" t="s">
        <v>622</v>
      </c>
      <c r="C6" s="357" t="s">
        <v>389</v>
      </c>
      <c r="D6" s="351">
        <v>1</v>
      </c>
      <c r="E6" s="358"/>
      <c r="F6" s="355">
        <f>D6*E6</f>
        <v>0</v>
      </c>
    </row>
    <row r="7" spans="1:6" ht="15.6" thickBot="1">
      <c r="A7" s="345"/>
      <c r="B7" s="359"/>
      <c r="C7" s="345"/>
      <c r="D7" s="347"/>
      <c r="E7" s="360"/>
      <c r="F7" s="361"/>
    </row>
    <row r="8" spans="1:6" ht="15.6" thickBot="1">
      <c r="A8" s="504" t="s">
        <v>616</v>
      </c>
      <c r="B8" s="505"/>
      <c r="C8" s="505"/>
      <c r="D8" s="505"/>
      <c r="E8" s="506"/>
      <c r="F8" s="362">
        <f>SUM(F4:F6)</f>
        <v>0</v>
      </c>
    </row>
  </sheetData>
  <mergeCells count="1">
    <mergeCell ref="A8:E8"/>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49"/>
  <sheetViews>
    <sheetView view="pageBreakPreview" zoomScale="98" zoomScaleNormal="100" zoomScaleSheetLayoutView="98" workbookViewId="0">
      <selection activeCell="C16" sqref="C16"/>
    </sheetView>
  </sheetViews>
  <sheetFormatPr defaultColWidth="8.88671875" defaultRowHeight="14.4"/>
  <cols>
    <col min="1" max="1" width="8.88671875" style="158"/>
    <col min="2" max="5" width="23.33203125" style="158" customWidth="1"/>
    <col min="6" max="6" width="12.6640625" style="158" customWidth="1"/>
    <col min="7" max="7" width="13" style="158" customWidth="1"/>
    <col min="8" max="8" width="15.44140625" style="158" customWidth="1"/>
    <col min="9" max="9" width="16.88671875" style="158" customWidth="1"/>
    <col min="10" max="16384" width="8.88671875" style="158"/>
  </cols>
  <sheetData>
    <row r="2" spans="1:9" ht="40.200000000000003" customHeight="1">
      <c r="A2" s="165" t="s">
        <v>0</v>
      </c>
      <c r="B2" s="507" t="s">
        <v>1</v>
      </c>
      <c r="C2" s="507"/>
      <c r="D2" s="507"/>
      <c r="E2" s="507"/>
      <c r="F2" s="165" t="s">
        <v>2</v>
      </c>
      <c r="G2" s="166" t="s">
        <v>11</v>
      </c>
      <c r="H2" s="167" t="s">
        <v>12</v>
      </c>
      <c r="I2" s="168" t="s">
        <v>13</v>
      </c>
    </row>
    <row r="3" spans="1:9" s="164" customFormat="1">
      <c r="A3" s="170"/>
      <c r="B3" s="172"/>
      <c r="C3" s="173"/>
      <c r="D3" s="173"/>
      <c r="E3" s="174"/>
      <c r="F3" s="177"/>
      <c r="G3" s="178"/>
      <c r="H3" s="170"/>
      <c r="I3" s="170"/>
    </row>
    <row r="4" spans="1:9" s="164" customFormat="1" ht="15.6">
      <c r="A4" s="113"/>
      <c r="B4" s="297" t="s">
        <v>675</v>
      </c>
      <c r="C4" s="169"/>
      <c r="D4" s="169"/>
      <c r="E4" s="175"/>
      <c r="F4" s="112"/>
      <c r="G4" s="179"/>
      <c r="H4" s="113"/>
      <c r="I4" s="113"/>
    </row>
    <row r="5" spans="1:9" s="164" customFormat="1" ht="15.6">
      <c r="A5" s="113"/>
      <c r="B5" s="297" t="s">
        <v>699</v>
      </c>
      <c r="C5" s="169"/>
      <c r="D5" s="169"/>
      <c r="E5" s="175"/>
      <c r="F5" s="112"/>
      <c r="G5" s="179"/>
      <c r="H5" s="113"/>
      <c r="I5" s="113"/>
    </row>
    <row r="6" spans="1:9" s="164" customFormat="1" ht="15.6">
      <c r="A6" s="113"/>
      <c r="B6" s="92"/>
      <c r="C6" s="169"/>
      <c r="D6" s="169"/>
      <c r="E6" s="175"/>
      <c r="F6" s="112"/>
      <c r="G6" s="179"/>
      <c r="H6" s="113"/>
      <c r="I6" s="113"/>
    </row>
    <row r="7" spans="1:9" ht="15.6">
      <c r="A7" s="171"/>
      <c r="B7" s="94"/>
      <c r="C7" s="11"/>
      <c r="D7" s="11"/>
      <c r="E7" s="176"/>
      <c r="F7" s="163"/>
      <c r="G7" s="163"/>
      <c r="H7" s="163"/>
      <c r="I7" s="104"/>
    </row>
    <row r="8" spans="1:9" ht="15.6">
      <c r="A8" s="202"/>
      <c r="B8" s="204"/>
      <c r="C8" s="180"/>
      <c r="D8" s="180"/>
      <c r="E8" s="205"/>
      <c r="F8" s="202"/>
      <c r="G8" s="202"/>
      <c r="H8" s="242"/>
      <c r="I8" s="246"/>
    </row>
    <row r="9" spans="1:9" ht="15.6">
      <c r="A9" s="127"/>
      <c r="B9" s="92" t="str">
        <f>B4</f>
        <v>PROJECT: PROPOSED MOTORIZED SHALLOW WELL REHABILITATIONS</v>
      </c>
      <c r="C9" s="180"/>
      <c r="D9" s="180"/>
      <c r="E9" s="205"/>
      <c r="F9" s="127"/>
      <c r="G9" s="127"/>
      <c r="H9" s="243"/>
      <c r="I9" s="247"/>
    </row>
    <row r="10" spans="1:9" ht="15.6">
      <c r="A10" s="127"/>
      <c r="B10" s="92" t="str">
        <f>B5</f>
        <v>KARIRE VILLAGE IN AFMADOW DISTRICT</v>
      </c>
      <c r="C10" s="180"/>
      <c r="D10" s="180"/>
      <c r="E10" s="205"/>
      <c r="F10" s="127"/>
      <c r="G10" s="127"/>
      <c r="H10" s="243"/>
      <c r="I10" s="247"/>
    </row>
    <row r="11" spans="1:9" ht="15.6">
      <c r="A11" s="127"/>
      <c r="B11" s="92"/>
      <c r="C11" s="180"/>
      <c r="D11" s="180"/>
      <c r="E11" s="205"/>
      <c r="F11" s="127"/>
      <c r="G11" s="127"/>
      <c r="H11" s="243"/>
      <c r="I11" s="247"/>
    </row>
    <row r="12" spans="1:9" ht="15.6">
      <c r="A12" s="127"/>
      <c r="B12" s="92"/>
      <c r="C12" s="181"/>
      <c r="D12" s="181"/>
      <c r="E12" s="206"/>
      <c r="F12" s="127"/>
      <c r="G12" s="127"/>
      <c r="H12" s="243"/>
      <c r="I12" s="247"/>
    </row>
    <row r="13" spans="1:9" ht="15.6">
      <c r="A13" s="127"/>
      <c r="B13" s="92" t="s">
        <v>509</v>
      </c>
      <c r="C13" s="181"/>
      <c r="D13" s="181"/>
      <c r="E13" s="206"/>
      <c r="F13" s="127"/>
      <c r="G13" s="127"/>
      <c r="H13" s="243"/>
      <c r="I13" s="247"/>
    </row>
    <row r="14" spans="1:9" ht="15.6">
      <c r="A14" s="127"/>
      <c r="B14" s="207"/>
      <c r="C14" s="181"/>
      <c r="D14" s="181"/>
      <c r="E14" s="206"/>
      <c r="F14" s="127"/>
      <c r="G14" s="127"/>
      <c r="H14" s="243"/>
      <c r="I14" s="247"/>
    </row>
    <row r="15" spans="1:9" ht="15.6">
      <c r="A15" s="127"/>
      <c r="B15" s="92" t="s">
        <v>445</v>
      </c>
      <c r="C15" s="181"/>
      <c r="D15" s="181"/>
      <c r="E15" s="206"/>
      <c r="F15" s="127"/>
      <c r="G15" s="127"/>
      <c r="H15" s="243"/>
      <c r="I15" s="247"/>
    </row>
    <row r="16" spans="1:9" ht="15.6">
      <c r="A16" s="202"/>
      <c r="B16" s="204"/>
      <c r="C16" s="180"/>
      <c r="D16" s="180"/>
      <c r="E16" s="205"/>
      <c r="F16" s="202"/>
      <c r="G16" s="202"/>
      <c r="H16" s="242"/>
      <c r="I16" s="246"/>
    </row>
    <row r="17" spans="1:9" ht="15.6">
      <c r="A17" s="117"/>
      <c r="B17" s="22" t="s">
        <v>446</v>
      </c>
      <c r="C17" s="182"/>
      <c r="D17" s="182"/>
      <c r="E17" s="208"/>
      <c r="F17" s="117"/>
      <c r="G17" s="117"/>
      <c r="H17" s="118"/>
      <c r="I17" s="118"/>
    </row>
    <row r="18" spans="1:9" ht="15.6">
      <c r="A18" s="117"/>
      <c r="B18" s="22" t="s">
        <v>498</v>
      </c>
      <c r="C18" s="182"/>
      <c r="D18" s="182"/>
      <c r="E18" s="208"/>
      <c r="F18" s="117"/>
      <c r="G18" s="117"/>
      <c r="H18" s="118"/>
      <c r="I18" s="118"/>
    </row>
    <row r="19" spans="1:9" ht="15.6">
      <c r="A19" s="117"/>
      <c r="B19" s="22" t="s">
        <v>447</v>
      </c>
      <c r="C19" s="182"/>
      <c r="D19" s="182"/>
      <c r="E19" s="208"/>
      <c r="F19" s="117"/>
      <c r="G19" s="117"/>
      <c r="H19" s="118"/>
      <c r="I19" s="118"/>
    </row>
    <row r="20" spans="1:9" ht="15.6">
      <c r="A20" s="117"/>
      <c r="B20" s="22" t="s">
        <v>448</v>
      </c>
      <c r="C20" s="182"/>
      <c r="D20" s="182"/>
      <c r="E20" s="208"/>
      <c r="F20" s="117"/>
      <c r="G20" s="117"/>
      <c r="H20" s="118"/>
      <c r="I20" s="118"/>
    </row>
    <row r="21" spans="1:9" ht="15.6">
      <c r="A21" s="117"/>
      <c r="B21" s="22" t="s">
        <v>461</v>
      </c>
      <c r="C21" s="183"/>
      <c r="D21" s="183"/>
      <c r="E21" s="209"/>
      <c r="F21" s="117"/>
      <c r="G21" s="117"/>
      <c r="H21" s="118"/>
      <c r="I21" s="118"/>
    </row>
    <row r="22" spans="1:9">
      <c r="A22" s="117"/>
      <c r="B22" s="210"/>
      <c r="C22" s="183"/>
      <c r="D22" s="183"/>
      <c r="E22" s="209"/>
      <c r="F22" s="117"/>
      <c r="G22" s="117"/>
      <c r="H22" s="118"/>
      <c r="I22" s="118"/>
    </row>
    <row r="23" spans="1:9" ht="15.6">
      <c r="A23" s="3" t="s">
        <v>14</v>
      </c>
      <c r="B23" s="160" t="s">
        <v>449</v>
      </c>
      <c r="C23" s="184"/>
      <c r="D23" s="184"/>
      <c r="E23" s="211"/>
      <c r="F23" s="127"/>
      <c r="G23" s="127"/>
      <c r="H23" s="243"/>
      <c r="I23" s="247"/>
    </row>
    <row r="24" spans="1:9" ht="15.6">
      <c r="A24" s="127"/>
      <c r="B24" s="160" t="s">
        <v>520</v>
      </c>
      <c r="C24" s="184"/>
      <c r="D24" s="184"/>
      <c r="E24" s="211"/>
      <c r="F24" s="127"/>
      <c r="G24" s="127"/>
      <c r="H24" s="243"/>
      <c r="I24" s="247"/>
    </row>
    <row r="25" spans="1:9" ht="15.6">
      <c r="A25" s="127"/>
      <c r="B25" s="160" t="s">
        <v>450</v>
      </c>
      <c r="C25" s="184"/>
      <c r="D25" s="184"/>
      <c r="E25" s="211"/>
      <c r="F25" s="3" t="s">
        <v>29</v>
      </c>
      <c r="G25" s="6">
        <f>(0.5*0.5*1)*2</f>
        <v>0.5</v>
      </c>
      <c r="H25" s="6"/>
      <c r="I25" s="98">
        <f>G25*H25</f>
        <v>0</v>
      </c>
    </row>
    <row r="26" spans="1:9" ht="15.6">
      <c r="A26" s="127"/>
      <c r="B26" s="212"/>
      <c r="C26" s="184"/>
      <c r="D26" s="184"/>
      <c r="E26" s="211"/>
      <c r="F26" s="127"/>
      <c r="G26" s="127"/>
      <c r="H26" s="6"/>
      <c r="I26" s="247"/>
    </row>
    <row r="27" spans="1:9" ht="15.6">
      <c r="A27" s="127"/>
      <c r="B27" s="212"/>
      <c r="C27" s="181"/>
      <c r="D27" s="181"/>
      <c r="E27" s="206"/>
      <c r="F27" s="127"/>
      <c r="G27" s="127"/>
      <c r="H27" s="6"/>
      <c r="I27" s="247"/>
    </row>
    <row r="28" spans="1:9" ht="15.6">
      <c r="A28" s="127"/>
      <c r="B28" s="92" t="s">
        <v>451</v>
      </c>
      <c r="C28" s="185"/>
      <c r="D28" s="185"/>
      <c r="E28" s="213"/>
      <c r="F28" s="127"/>
      <c r="G28" s="127"/>
      <c r="H28" s="6"/>
      <c r="I28" s="247"/>
    </row>
    <row r="29" spans="1:9" ht="15.6">
      <c r="A29" s="119"/>
      <c r="B29" s="92" t="s">
        <v>452</v>
      </c>
      <c r="C29" s="186"/>
      <c r="D29" s="186"/>
      <c r="E29" s="214"/>
      <c r="F29" s="119"/>
      <c r="G29" s="119"/>
      <c r="H29" s="6"/>
      <c r="I29" s="121"/>
    </row>
    <row r="30" spans="1:9" ht="15.6">
      <c r="A30" s="119"/>
      <c r="B30" s="215"/>
      <c r="C30" s="186"/>
      <c r="D30" s="186"/>
      <c r="E30" s="214"/>
      <c r="F30" s="119"/>
      <c r="G30" s="119"/>
      <c r="H30" s="6"/>
      <c r="I30" s="121"/>
    </row>
    <row r="31" spans="1:9" ht="15.6">
      <c r="A31" s="3" t="s">
        <v>14</v>
      </c>
      <c r="B31" s="160" t="s">
        <v>453</v>
      </c>
      <c r="C31" s="188"/>
      <c r="D31" s="188"/>
      <c r="E31" s="216"/>
      <c r="F31" s="3" t="s">
        <v>29</v>
      </c>
      <c r="G31" s="6">
        <f>0.3*0.3*0.5</f>
        <v>4.4999999999999998E-2</v>
      </c>
      <c r="H31" s="6"/>
      <c r="I31" s="98">
        <f>G31*H31</f>
        <v>0</v>
      </c>
    </row>
    <row r="32" spans="1:9" ht="15.6">
      <c r="A32" s="3"/>
      <c r="B32" s="160"/>
      <c r="C32" s="189"/>
      <c r="D32" s="189"/>
      <c r="E32" s="217"/>
      <c r="F32" s="3"/>
      <c r="G32" s="6"/>
      <c r="H32" s="6"/>
      <c r="I32" s="121"/>
    </row>
    <row r="33" spans="1:9" ht="15.6">
      <c r="A33" s="3" t="s">
        <v>3</v>
      </c>
      <c r="B33" s="160" t="s">
        <v>454</v>
      </c>
      <c r="C33" s="188"/>
      <c r="D33" s="188"/>
      <c r="E33" s="216"/>
      <c r="F33" s="3" t="s">
        <v>455</v>
      </c>
      <c r="G33" s="6">
        <v>20</v>
      </c>
      <c r="H33" s="6"/>
      <c r="I33" s="98">
        <f>G33*H33</f>
        <v>0</v>
      </c>
    </row>
    <row r="34" spans="1:9" ht="15.6">
      <c r="A34" s="3"/>
      <c r="B34" s="160"/>
      <c r="C34" s="189"/>
      <c r="D34" s="189"/>
      <c r="E34" s="217"/>
      <c r="F34" s="3"/>
      <c r="G34" s="6"/>
      <c r="H34" s="6"/>
      <c r="I34" s="98"/>
    </row>
    <row r="35" spans="1:9" ht="15.6">
      <c r="A35" s="3" t="s">
        <v>5</v>
      </c>
      <c r="B35" s="160" t="s">
        <v>456</v>
      </c>
      <c r="C35" s="188"/>
      <c r="D35" s="188"/>
      <c r="E35" s="216"/>
      <c r="F35" s="3" t="s">
        <v>36</v>
      </c>
      <c r="G35" s="6">
        <v>10</v>
      </c>
      <c r="H35" s="6"/>
      <c r="I35" s="98">
        <f>G35*H35</f>
        <v>0</v>
      </c>
    </row>
    <row r="36" spans="1:9" ht="15.6">
      <c r="A36" s="3"/>
      <c r="B36" s="160"/>
      <c r="C36" s="189"/>
      <c r="D36" s="189"/>
      <c r="E36" s="217"/>
      <c r="F36" s="3"/>
      <c r="G36" s="6"/>
      <c r="H36" s="6"/>
      <c r="I36" s="98"/>
    </row>
    <row r="37" spans="1:9" ht="15.6">
      <c r="A37" s="3" t="s">
        <v>6</v>
      </c>
      <c r="B37" s="160" t="s">
        <v>514</v>
      </c>
      <c r="C37" s="188"/>
      <c r="D37" s="188"/>
      <c r="E37" s="216"/>
      <c r="F37" s="3" t="s">
        <v>4</v>
      </c>
      <c r="G37" s="6">
        <v>2</v>
      </c>
      <c r="H37" s="6"/>
      <c r="I37" s="98">
        <f>G37*H37</f>
        <v>0</v>
      </c>
    </row>
    <row r="38" spans="1:9" ht="15.6">
      <c r="A38" s="3"/>
      <c r="B38" s="160"/>
      <c r="C38" s="189"/>
      <c r="D38" s="189"/>
      <c r="E38" s="217"/>
      <c r="F38" s="3"/>
      <c r="G38" s="6"/>
      <c r="H38" s="6"/>
      <c r="I38" s="98"/>
    </row>
    <row r="39" spans="1:9" ht="15.6">
      <c r="A39" s="3"/>
      <c r="B39" s="161"/>
      <c r="C39" s="189"/>
      <c r="D39" s="189"/>
      <c r="E39" s="217"/>
      <c r="F39" s="119"/>
      <c r="G39" s="119"/>
      <c r="H39" s="6"/>
      <c r="I39" s="121"/>
    </row>
    <row r="40" spans="1:9" ht="15.6">
      <c r="A40" s="3"/>
      <c r="B40" s="22" t="s">
        <v>508</v>
      </c>
      <c r="C40" s="189"/>
      <c r="D40" s="189"/>
      <c r="E40" s="217"/>
      <c r="F40" s="119"/>
      <c r="G40" s="119"/>
      <c r="H40" s="6"/>
      <c r="I40" s="121"/>
    </row>
    <row r="41" spans="1:9" ht="15.6">
      <c r="A41" s="3"/>
      <c r="B41" s="161"/>
      <c r="C41" s="189"/>
      <c r="D41" s="189"/>
      <c r="E41" s="217"/>
      <c r="F41" s="119"/>
      <c r="G41" s="119"/>
      <c r="H41" s="6"/>
      <c r="I41" s="121"/>
    </row>
    <row r="42" spans="1:9" ht="15.6">
      <c r="A42" s="3" t="s">
        <v>8</v>
      </c>
      <c r="B42" s="160" t="s">
        <v>510</v>
      </c>
      <c r="C42" s="190"/>
      <c r="D42" s="190"/>
      <c r="E42" s="218"/>
      <c r="F42" s="119"/>
      <c r="G42" s="119"/>
      <c r="H42" s="6"/>
      <c r="I42" s="121"/>
    </row>
    <row r="43" spans="1:9" ht="15.6">
      <c r="A43" s="3"/>
      <c r="B43" s="160" t="s">
        <v>511</v>
      </c>
      <c r="C43" s="190"/>
      <c r="D43" s="190"/>
      <c r="E43" s="218"/>
      <c r="F43" s="119"/>
      <c r="G43" s="119"/>
      <c r="H43" s="6"/>
      <c r="I43" s="121"/>
    </row>
    <row r="44" spans="1:9" ht="15.6">
      <c r="A44" s="119"/>
      <c r="B44" s="160" t="s">
        <v>512</v>
      </c>
      <c r="C44" s="190"/>
      <c r="D44" s="190"/>
      <c r="E44" s="218"/>
      <c r="F44" s="119"/>
      <c r="G44" s="119"/>
      <c r="H44" s="6"/>
      <c r="I44" s="121"/>
    </row>
    <row r="45" spans="1:9" ht="15.6">
      <c r="A45" s="119"/>
      <c r="B45" s="160" t="s">
        <v>513</v>
      </c>
      <c r="C45" s="190"/>
      <c r="D45" s="190"/>
      <c r="E45" s="218"/>
      <c r="F45" s="119"/>
      <c r="G45" s="119"/>
      <c r="H45" s="6"/>
      <c r="I45" s="121"/>
    </row>
    <row r="46" spans="1:9" ht="15.6">
      <c r="A46" s="119"/>
      <c r="B46" s="160" t="s">
        <v>457</v>
      </c>
      <c r="C46" s="190"/>
      <c r="D46" s="190"/>
      <c r="E46" s="218"/>
      <c r="F46" s="119"/>
      <c r="G46" s="119"/>
      <c r="H46" s="6"/>
      <c r="I46" s="121"/>
    </row>
    <row r="47" spans="1:9" ht="15.6">
      <c r="A47" s="119"/>
      <c r="B47" s="160" t="s">
        <v>458</v>
      </c>
      <c r="C47" s="190"/>
      <c r="D47" s="190"/>
      <c r="E47" s="218"/>
      <c r="F47" s="119"/>
      <c r="G47" s="119"/>
      <c r="H47" s="6"/>
      <c r="I47" s="121"/>
    </row>
    <row r="48" spans="1:9" ht="15.6">
      <c r="A48" s="119"/>
      <c r="B48" s="160" t="s">
        <v>459</v>
      </c>
      <c r="C48" s="190"/>
      <c r="D48" s="190"/>
      <c r="E48" s="218"/>
      <c r="F48" s="3" t="s">
        <v>55</v>
      </c>
      <c r="G48" s="6">
        <v>1</v>
      </c>
      <c r="H48" s="6"/>
      <c r="I48" s="98">
        <f>G48*H48</f>
        <v>0</v>
      </c>
    </row>
    <row r="49" spans="1:9" ht="15.6">
      <c r="A49" s="119"/>
      <c r="B49" s="161"/>
      <c r="C49" s="190"/>
      <c r="D49" s="190"/>
      <c r="E49" s="218"/>
      <c r="F49" s="119"/>
      <c r="G49" s="119"/>
      <c r="H49" s="6"/>
      <c r="I49" s="121"/>
    </row>
    <row r="50" spans="1:9" ht="15.6">
      <c r="A50" s="119"/>
      <c r="B50" s="161"/>
      <c r="C50" s="190"/>
      <c r="D50" s="190"/>
      <c r="E50" s="218"/>
      <c r="F50" s="119"/>
      <c r="G50" s="119"/>
      <c r="H50" s="6"/>
      <c r="I50" s="121"/>
    </row>
    <row r="51" spans="1:9" ht="15.6">
      <c r="A51" s="273"/>
      <c r="B51" s="274" t="s">
        <v>460</v>
      </c>
      <c r="C51" s="275"/>
      <c r="D51" s="275"/>
      <c r="E51" s="276"/>
      <c r="F51" s="277"/>
      <c r="G51" s="277"/>
      <c r="H51" s="278"/>
      <c r="I51" s="279">
        <f>SUM(I25:I50)</f>
        <v>0</v>
      </c>
    </row>
    <row r="52" spans="1:9" ht="15.6">
      <c r="A52" s="203"/>
      <c r="B52" s="128"/>
      <c r="C52" s="129"/>
      <c r="D52" s="129"/>
      <c r="E52" s="219"/>
      <c r="F52" s="119"/>
      <c r="G52" s="119"/>
      <c r="H52" s="120"/>
      <c r="I52" s="122"/>
    </row>
    <row r="53" spans="1:9" ht="15.6">
      <c r="A53" s="123"/>
      <c r="B53" s="220"/>
      <c r="C53" s="191"/>
      <c r="D53" s="191"/>
      <c r="E53" s="221"/>
      <c r="F53" s="123"/>
      <c r="G53" s="123"/>
      <c r="H53" s="124"/>
      <c r="I53" s="122"/>
    </row>
    <row r="54" spans="1:9" ht="15.6">
      <c r="A54" s="123"/>
      <c r="B54" s="92" t="str">
        <f>B9</f>
        <v>PROJECT: PROPOSED MOTORIZED SHALLOW WELL REHABILITATIONS</v>
      </c>
      <c r="C54" s="191"/>
      <c r="D54" s="191"/>
      <c r="E54" s="221"/>
      <c r="F54" s="123"/>
      <c r="G54" s="123"/>
      <c r="H54" s="124"/>
      <c r="I54" s="122"/>
    </row>
    <row r="55" spans="1:9" ht="15.6">
      <c r="A55" s="123"/>
      <c r="B55" s="92" t="str">
        <f>B10</f>
        <v>KARIRE VILLAGE IN AFMADOW DISTRICT</v>
      </c>
      <c r="C55" s="191"/>
      <c r="D55" s="191"/>
      <c r="E55" s="221"/>
      <c r="F55" s="123"/>
      <c r="G55" s="123"/>
      <c r="H55" s="124"/>
      <c r="I55" s="122"/>
    </row>
    <row r="56" spans="1:9" ht="15.6">
      <c r="A56" s="123"/>
      <c r="B56" s="92"/>
      <c r="C56" s="191"/>
      <c r="D56" s="191"/>
      <c r="E56" s="221"/>
      <c r="F56" s="123"/>
      <c r="G56" s="123"/>
      <c r="H56" s="124"/>
      <c r="I56" s="122"/>
    </row>
    <row r="57" spans="1:9" ht="15.6">
      <c r="A57" s="123"/>
      <c r="B57" s="220"/>
      <c r="C57" s="191"/>
      <c r="D57" s="191"/>
      <c r="E57" s="221"/>
      <c r="F57" s="123"/>
      <c r="G57" s="123"/>
      <c r="H57" s="124"/>
      <c r="I57" s="122"/>
    </row>
    <row r="58" spans="1:9" ht="15.6">
      <c r="A58" s="123"/>
      <c r="B58" s="92" t="s">
        <v>462</v>
      </c>
      <c r="C58" s="191"/>
      <c r="D58" s="191"/>
      <c r="E58" s="221"/>
      <c r="F58" s="123"/>
      <c r="G58" s="123"/>
      <c r="H58" s="244"/>
      <c r="I58" s="122"/>
    </row>
    <row r="59" spans="1:9" ht="15.6">
      <c r="A59" s="123"/>
      <c r="B59" s="220"/>
      <c r="C59" s="191"/>
      <c r="D59" s="191"/>
      <c r="E59" s="221"/>
      <c r="F59" s="123"/>
      <c r="G59" s="123"/>
      <c r="H59" s="244"/>
      <c r="I59" s="122"/>
    </row>
    <row r="60" spans="1:9" ht="15.6">
      <c r="A60" s="123"/>
      <c r="B60" s="92" t="s">
        <v>463</v>
      </c>
      <c r="C60" s="192"/>
      <c r="D60" s="192"/>
      <c r="E60" s="222"/>
      <c r="F60" s="123"/>
      <c r="G60" s="123"/>
      <c r="H60" s="244"/>
      <c r="I60" s="122"/>
    </row>
    <row r="61" spans="1:9" ht="15.6">
      <c r="A61" s="123"/>
      <c r="B61" s="92" t="s">
        <v>464</v>
      </c>
      <c r="C61" s="192"/>
      <c r="D61" s="192"/>
      <c r="E61" s="222"/>
      <c r="F61" s="123"/>
      <c r="G61" s="123"/>
      <c r="H61" s="244"/>
      <c r="I61" s="122"/>
    </row>
    <row r="62" spans="1:9" ht="15.6">
      <c r="A62" s="123"/>
      <c r="B62" s="92" t="s">
        <v>465</v>
      </c>
      <c r="C62" s="192"/>
      <c r="D62" s="192"/>
      <c r="E62" s="222"/>
      <c r="F62" s="123"/>
      <c r="G62" s="123"/>
      <c r="H62" s="244"/>
      <c r="I62" s="122"/>
    </row>
    <row r="63" spans="1:9" ht="22.2" customHeight="1">
      <c r="A63" s="123"/>
      <c r="B63" s="92" t="s">
        <v>466</v>
      </c>
      <c r="C63" s="192"/>
      <c r="D63" s="192"/>
      <c r="E63" s="222"/>
      <c r="F63" s="123"/>
      <c r="G63" s="123"/>
      <c r="H63" s="244"/>
      <c r="I63" s="122"/>
    </row>
    <row r="64" spans="1:9" ht="15.6">
      <c r="A64" s="123"/>
      <c r="B64" s="92" t="s">
        <v>494</v>
      </c>
      <c r="C64" s="192"/>
      <c r="D64" s="192"/>
      <c r="E64" s="222"/>
      <c r="F64" s="123"/>
      <c r="G64" s="123"/>
      <c r="H64" s="244"/>
      <c r="I64" s="122"/>
    </row>
    <row r="65" spans="1:9" ht="15.6">
      <c r="A65" s="123"/>
      <c r="B65" s="92" t="s">
        <v>467</v>
      </c>
      <c r="C65" s="192"/>
      <c r="D65" s="192"/>
      <c r="E65" s="222"/>
      <c r="F65" s="123"/>
      <c r="G65" s="123"/>
      <c r="H65" s="244"/>
      <c r="I65" s="122"/>
    </row>
    <row r="66" spans="1:9" ht="15.6">
      <c r="A66" s="123"/>
      <c r="B66" s="223"/>
      <c r="C66" s="192"/>
      <c r="D66" s="192"/>
      <c r="E66" s="222"/>
      <c r="F66" s="123"/>
      <c r="G66" s="123"/>
      <c r="H66" s="244"/>
      <c r="I66" s="122"/>
    </row>
    <row r="67" spans="1:9" ht="15.6">
      <c r="A67" s="123"/>
      <c r="B67" s="95" t="s">
        <v>468</v>
      </c>
      <c r="C67" s="192"/>
      <c r="D67" s="192"/>
      <c r="E67" s="222"/>
      <c r="F67" s="123"/>
      <c r="G67" s="123"/>
      <c r="H67" s="244"/>
      <c r="I67" s="122"/>
    </row>
    <row r="68" spans="1:9" ht="15.6">
      <c r="A68" s="131"/>
      <c r="B68" s="224"/>
      <c r="C68" s="193"/>
      <c r="D68" s="193"/>
      <c r="E68" s="225"/>
      <c r="F68" s="131"/>
      <c r="G68" s="131"/>
      <c r="H68" s="132"/>
      <c r="I68" s="133"/>
    </row>
    <row r="69" spans="1:9" ht="15.6">
      <c r="A69" s="3" t="s">
        <v>14</v>
      </c>
      <c r="B69" s="160" t="s">
        <v>469</v>
      </c>
      <c r="C69" s="106"/>
      <c r="D69" s="106"/>
      <c r="E69" s="226"/>
      <c r="F69" s="3" t="s">
        <v>36</v>
      </c>
      <c r="G69" s="6">
        <f>40*0.6</f>
        <v>24</v>
      </c>
      <c r="H69" s="6"/>
      <c r="I69" s="98">
        <f>G69*H69</f>
        <v>0</v>
      </c>
    </row>
    <row r="70" spans="1:9" ht="15.6">
      <c r="A70" s="3"/>
      <c r="B70" s="160"/>
      <c r="C70" s="106"/>
      <c r="D70" s="106"/>
      <c r="E70" s="226"/>
      <c r="F70" s="3"/>
      <c r="G70" s="6"/>
      <c r="H70" s="6"/>
      <c r="I70" s="98"/>
    </row>
    <row r="71" spans="1:9" ht="15.6">
      <c r="A71" s="3" t="s">
        <v>3</v>
      </c>
      <c r="B71" s="160" t="s">
        <v>470</v>
      </c>
      <c r="C71" s="106"/>
      <c r="D71" s="106"/>
      <c r="E71" s="226"/>
      <c r="F71" s="3"/>
      <c r="G71" s="6"/>
      <c r="H71" s="6"/>
      <c r="I71" s="98"/>
    </row>
    <row r="72" spans="1:9" ht="15.6">
      <c r="A72" s="3"/>
      <c r="B72" s="160" t="s">
        <v>471</v>
      </c>
      <c r="C72" s="106"/>
      <c r="D72" s="106"/>
      <c r="E72" s="226"/>
      <c r="F72" s="3" t="s">
        <v>29</v>
      </c>
      <c r="G72" s="6">
        <f>0.3*0.3*0.5*(40/3)</f>
        <v>0.6</v>
      </c>
      <c r="H72" s="6"/>
      <c r="I72" s="98">
        <f>G72*H72</f>
        <v>0</v>
      </c>
    </row>
    <row r="73" spans="1:9" ht="15.6">
      <c r="A73" s="3"/>
      <c r="B73" s="160"/>
      <c r="C73" s="106"/>
      <c r="D73" s="106"/>
      <c r="E73" s="226"/>
      <c r="F73" s="3"/>
      <c r="G73" s="6"/>
      <c r="H73" s="6"/>
      <c r="I73" s="98"/>
    </row>
    <row r="74" spans="1:9" ht="15.6">
      <c r="A74" s="3" t="s">
        <v>5</v>
      </c>
      <c r="B74" s="160" t="s">
        <v>517</v>
      </c>
      <c r="C74" s="106"/>
      <c r="D74" s="106"/>
      <c r="E74" s="226"/>
      <c r="F74" s="3"/>
      <c r="G74" s="6"/>
      <c r="H74" s="6"/>
      <c r="I74" s="98"/>
    </row>
    <row r="75" spans="1:9" ht="15.6">
      <c r="A75" s="3"/>
      <c r="B75" s="160" t="s">
        <v>472</v>
      </c>
      <c r="C75" s="106"/>
      <c r="D75" s="106"/>
      <c r="E75" s="226"/>
      <c r="F75" s="3"/>
      <c r="G75" s="6"/>
      <c r="H75" s="6"/>
      <c r="I75" s="98"/>
    </row>
    <row r="76" spans="1:9" ht="15.6">
      <c r="A76" s="3"/>
      <c r="B76" s="160" t="s">
        <v>518</v>
      </c>
      <c r="C76" s="106"/>
      <c r="D76" s="106"/>
      <c r="E76" s="226"/>
      <c r="F76" s="3"/>
      <c r="G76" s="6"/>
      <c r="H76" s="6"/>
      <c r="I76" s="98"/>
    </row>
    <row r="77" spans="1:9" ht="15.6">
      <c r="A77" s="3"/>
      <c r="B77" s="160" t="s">
        <v>519</v>
      </c>
      <c r="C77" s="106"/>
      <c r="D77" s="106"/>
      <c r="E77" s="226"/>
      <c r="F77" s="3" t="s">
        <v>55</v>
      </c>
      <c r="G77" s="6">
        <f>40/3</f>
        <v>13.333333333333334</v>
      </c>
      <c r="H77" s="6"/>
      <c r="I77" s="98">
        <f>G77*H77</f>
        <v>0</v>
      </c>
    </row>
    <row r="78" spans="1:9" ht="15.6">
      <c r="A78" s="3"/>
      <c r="B78" s="160"/>
      <c r="C78" s="106"/>
      <c r="D78" s="106"/>
      <c r="E78" s="226"/>
      <c r="F78" s="3"/>
      <c r="G78" s="6"/>
      <c r="H78" s="6"/>
      <c r="I78" s="98"/>
    </row>
    <row r="79" spans="1:9" ht="15.6">
      <c r="A79" s="3" t="s">
        <v>6</v>
      </c>
      <c r="B79" s="160" t="s">
        <v>473</v>
      </c>
      <c r="C79" s="106"/>
      <c r="D79" s="106"/>
      <c r="E79" s="226"/>
      <c r="F79" s="3"/>
      <c r="G79" s="6"/>
      <c r="H79" s="6"/>
      <c r="I79" s="98"/>
    </row>
    <row r="80" spans="1:9" ht="15.6">
      <c r="A80" s="3"/>
      <c r="B80" s="160" t="s">
        <v>474</v>
      </c>
      <c r="C80" s="106"/>
      <c r="D80" s="106"/>
      <c r="E80" s="226"/>
      <c r="F80" s="3" t="s">
        <v>55</v>
      </c>
      <c r="G80" s="6">
        <f>G77/4</f>
        <v>3.3333333333333335</v>
      </c>
      <c r="H80" s="6"/>
      <c r="I80" s="98">
        <f>G80*H80</f>
        <v>0</v>
      </c>
    </row>
    <row r="81" spans="1:9" ht="15.6">
      <c r="A81" s="3"/>
      <c r="B81" s="161"/>
      <c r="C81" s="106"/>
      <c r="D81" s="106"/>
      <c r="E81" s="226"/>
      <c r="F81" s="203"/>
      <c r="G81" s="6"/>
      <c r="H81" s="6"/>
      <c r="I81" s="111"/>
    </row>
    <row r="82" spans="1:9" ht="15.6">
      <c r="A82" s="3"/>
      <c r="B82" s="95" t="s">
        <v>475</v>
      </c>
      <c r="C82" s="106"/>
      <c r="D82" s="106"/>
      <c r="E82" s="226"/>
      <c r="F82" s="203"/>
      <c r="G82" s="6"/>
      <c r="H82" s="6"/>
      <c r="I82" s="111"/>
    </row>
    <row r="83" spans="1:9" ht="15.6">
      <c r="A83" s="3"/>
      <c r="B83" s="223"/>
      <c r="C83" s="106"/>
      <c r="D83" s="106"/>
      <c r="E83" s="226"/>
      <c r="F83" s="203"/>
      <c r="G83" s="203"/>
      <c r="H83" s="6"/>
      <c r="I83" s="111"/>
    </row>
    <row r="84" spans="1:9" ht="15.6">
      <c r="A84" s="3" t="s">
        <v>7</v>
      </c>
      <c r="B84" s="160" t="s">
        <v>476</v>
      </c>
      <c r="C84" s="106"/>
      <c r="D84" s="106"/>
      <c r="E84" s="226"/>
      <c r="F84" s="125"/>
      <c r="G84" s="125"/>
      <c r="H84" s="6"/>
      <c r="I84" s="126"/>
    </row>
    <row r="85" spans="1:9" ht="15.6">
      <c r="A85" s="3"/>
      <c r="B85" s="160" t="s">
        <v>477</v>
      </c>
      <c r="C85" s="106"/>
      <c r="D85" s="106"/>
      <c r="E85" s="226"/>
      <c r="F85" s="203"/>
      <c r="G85" s="203"/>
      <c r="H85" s="6"/>
      <c r="I85" s="111"/>
    </row>
    <row r="86" spans="1:9" ht="15.6">
      <c r="A86" s="3"/>
      <c r="B86" s="160" t="s">
        <v>478</v>
      </c>
      <c r="C86" s="106"/>
      <c r="D86" s="106"/>
      <c r="E86" s="226"/>
      <c r="F86" s="203"/>
      <c r="G86" s="203"/>
      <c r="H86" s="6"/>
      <c r="I86" s="111"/>
    </row>
    <row r="87" spans="1:9" ht="15.6">
      <c r="A87" s="3"/>
      <c r="B87" s="160" t="s">
        <v>495</v>
      </c>
      <c r="C87" s="106"/>
      <c r="D87" s="106"/>
      <c r="E87" s="226"/>
      <c r="F87" s="3" t="s">
        <v>29</v>
      </c>
      <c r="G87" s="6">
        <f>G72</f>
        <v>0.6</v>
      </c>
      <c r="H87" s="6"/>
      <c r="I87" s="98">
        <f>G87*H87</f>
        <v>0</v>
      </c>
    </row>
    <row r="88" spans="1:9" ht="15.6">
      <c r="A88" s="3"/>
      <c r="B88" s="160"/>
      <c r="C88" s="106"/>
      <c r="D88" s="106"/>
      <c r="E88" s="226"/>
      <c r="F88" s="3"/>
      <c r="G88" s="6"/>
      <c r="H88" s="6"/>
      <c r="I88" s="98"/>
    </row>
    <row r="89" spans="1:9" ht="15.6">
      <c r="A89" s="3" t="s">
        <v>9</v>
      </c>
      <c r="B89" s="160" t="s">
        <v>479</v>
      </c>
      <c r="C89" s="106"/>
      <c r="D89" s="106"/>
      <c r="E89" s="226"/>
      <c r="F89" s="3"/>
      <c r="G89" s="6"/>
      <c r="H89" s="6"/>
      <c r="I89" s="98"/>
    </row>
    <row r="90" spans="1:9" ht="15.6">
      <c r="A90" s="3"/>
      <c r="B90" s="160" t="s">
        <v>496</v>
      </c>
      <c r="C90" s="106"/>
      <c r="D90" s="106"/>
      <c r="E90" s="226"/>
      <c r="F90" s="3"/>
      <c r="G90" s="6"/>
      <c r="H90" s="6"/>
      <c r="I90" s="98"/>
    </row>
    <row r="91" spans="1:9" ht="15.6">
      <c r="A91" s="3"/>
      <c r="B91" s="160" t="s">
        <v>497</v>
      </c>
      <c r="C91" s="106"/>
      <c r="D91" s="106"/>
      <c r="E91" s="226"/>
      <c r="F91" s="3" t="s">
        <v>48</v>
      </c>
      <c r="G91" s="6">
        <v>40</v>
      </c>
      <c r="H91" s="6"/>
      <c r="I91" s="98">
        <f>G91*H91</f>
        <v>0</v>
      </c>
    </row>
    <row r="92" spans="1:9" ht="15.6">
      <c r="A92" s="3"/>
      <c r="B92" s="160"/>
      <c r="C92" s="106"/>
      <c r="D92" s="106"/>
      <c r="E92" s="226"/>
      <c r="F92" s="3"/>
      <c r="G92" s="6"/>
      <c r="H92" s="6"/>
      <c r="I92" s="98"/>
    </row>
    <row r="93" spans="1:9" ht="15.6">
      <c r="A93" s="3" t="s">
        <v>15</v>
      </c>
      <c r="B93" s="160" t="s">
        <v>480</v>
      </c>
      <c r="C93" s="106"/>
      <c r="D93" s="106"/>
      <c r="E93" s="226"/>
      <c r="F93" s="3" t="s">
        <v>389</v>
      </c>
      <c r="G93" s="6">
        <v>1</v>
      </c>
      <c r="H93" s="6"/>
      <c r="I93" s="98">
        <f>G93*H93</f>
        <v>0</v>
      </c>
    </row>
    <row r="94" spans="1:9" ht="15.6">
      <c r="A94" s="3"/>
      <c r="B94" s="160"/>
      <c r="C94" s="106"/>
      <c r="D94" s="106"/>
      <c r="E94" s="226"/>
      <c r="F94" s="3"/>
      <c r="G94" s="6"/>
      <c r="H94" s="6"/>
      <c r="I94" s="98"/>
    </row>
    <row r="95" spans="1:9" ht="15.6">
      <c r="A95" s="3" t="s">
        <v>8</v>
      </c>
      <c r="B95" s="160" t="s">
        <v>481</v>
      </c>
      <c r="C95" s="106"/>
      <c r="D95" s="106"/>
      <c r="E95" s="226"/>
      <c r="F95" s="3"/>
      <c r="G95" s="6"/>
      <c r="H95" s="6"/>
      <c r="I95" s="98"/>
    </row>
    <row r="96" spans="1:9" ht="15.6">
      <c r="A96" s="3"/>
      <c r="B96" s="160" t="s">
        <v>482</v>
      </c>
      <c r="C96" s="106"/>
      <c r="D96" s="106"/>
      <c r="E96" s="226"/>
      <c r="F96" s="3" t="s">
        <v>48</v>
      </c>
      <c r="G96" s="6">
        <f>40*6</f>
        <v>240</v>
      </c>
      <c r="H96" s="6"/>
      <c r="I96" s="98">
        <f>G96*H96</f>
        <v>0</v>
      </c>
    </row>
    <row r="97" spans="1:9" ht="15.6">
      <c r="A97" s="3"/>
      <c r="B97" s="160"/>
      <c r="C97" s="106"/>
      <c r="D97" s="106"/>
      <c r="E97" s="226"/>
      <c r="F97" s="3"/>
      <c r="G97" s="6"/>
      <c r="H97" s="6"/>
      <c r="I97" s="98"/>
    </row>
    <row r="98" spans="1:9" ht="15.6">
      <c r="A98" s="3" t="s">
        <v>10</v>
      </c>
      <c r="B98" s="160" t="s">
        <v>483</v>
      </c>
      <c r="C98" s="106"/>
      <c r="D98" s="106"/>
      <c r="E98" s="226"/>
      <c r="F98" s="3" t="s">
        <v>48</v>
      </c>
      <c r="G98" s="6">
        <f>40*7</f>
        <v>280</v>
      </c>
      <c r="H98" s="6"/>
      <c r="I98" s="98">
        <f>G98*H98</f>
        <v>0</v>
      </c>
    </row>
    <row r="99" spans="1:9" ht="15.6">
      <c r="A99" s="3"/>
      <c r="B99" s="161"/>
      <c r="C99" s="106"/>
      <c r="D99" s="106"/>
      <c r="E99" s="226"/>
      <c r="F99" s="3"/>
      <c r="G99" s="6"/>
      <c r="H99" s="6"/>
      <c r="I99" s="98"/>
    </row>
    <row r="100" spans="1:9" ht="15.6">
      <c r="A100" s="3" t="s">
        <v>16</v>
      </c>
      <c r="B100" s="160" t="s">
        <v>505</v>
      </c>
      <c r="C100" s="106"/>
      <c r="D100" s="106"/>
      <c r="E100" s="226"/>
      <c r="F100" s="3"/>
      <c r="G100" s="6"/>
      <c r="H100" s="6"/>
      <c r="I100" s="98"/>
    </row>
    <row r="101" spans="1:9" ht="15.6">
      <c r="A101" s="3"/>
      <c r="B101" s="160" t="s">
        <v>484</v>
      </c>
      <c r="C101" s="106"/>
      <c r="D101" s="106"/>
      <c r="E101" s="226"/>
      <c r="F101" s="3"/>
      <c r="G101" s="6"/>
      <c r="H101" s="6"/>
      <c r="I101" s="98"/>
    </row>
    <row r="102" spans="1:9" ht="15.6">
      <c r="A102" s="3"/>
      <c r="B102" s="160" t="s">
        <v>485</v>
      </c>
      <c r="C102" s="106"/>
      <c r="D102" s="106"/>
      <c r="E102" s="226"/>
      <c r="F102" s="3" t="s">
        <v>48</v>
      </c>
      <c r="G102" s="6">
        <v>40</v>
      </c>
      <c r="H102" s="6"/>
      <c r="I102" s="98">
        <f>G102*H102</f>
        <v>0</v>
      </c>
    </row>
    <row r="103" spans="1:9" ht="15.6">
      <c r="A103" s="3"/>
      <c r="B103" s="160"/>
      <c r="C103" s="106"/>
      <c r="D103" s="106"/>
      <c r="E103" s="226"/>
      <c r="F103" s="3"/>
      <c r="G103" s="6"/>
      <c r="H103" s="6"/>
      <c r="I103" s="98"/>
    </row>
    <row r="104" spans="1:9" ht="15.6">
      <c r="A104" s="3" t="s">
        <v>17</v>
      </c>
      <c r="B104" s="160" t="s">
        <v>486</v>
      </c>
      <c r="C104" s="106"/>
      <c r="D104" s="106"/>
      <c r="E104" s="226"/>
      <c r="F104" s="3"/>
      <c r="G104" s="6"/>
      <c r="H104" s="6"/>
      <c r="I104" s="98"/>
    </row>
    <row r="105" spans="1:9" ht="15.6">
      <c r="A105" s="3"/>
      <c r="B105" s="160" t="s">
        <v>487</v>
      </c>
      <c r="C105" s="106"/>
      <c r="D105" s="106"/>
      <c r="E105" s="226"/>
      <c r="F105" s="3" t="s">
        <v>48</v>
      </c>
      <c r="G105" s="6">
        <v>40</v>
      </c>
      <c r="H105" s="6"/>
      <c r="I105" s="98">
        <f>G105*H105</f>
        <v>0</v>
      </c>
    </row>
    <row r="106" spans="1:9" ht="15.6">
      <c r="A106" s="3"/>
      <c r="B106" s="160"/>
      <c r="C106" s="106"/>
      <c r="D106" s="106"/>
      <c r="E106" s="226"/>
      <c r="F106" s="203"/>
      <c r="G106" s="6"/>
      <c r="H106" s="6"/>
      <c r="I106" s="98"/>
    </row>
    <row r="107" spans="1:9" ht="15.6">
      <c r="A107" s="3" t="s">
        <v>18</v>
      </c>
      <c r="B107" s="160" t="s">
        <v>488</v>
      </c>
      <c r="C107" s="106"/>
      <c r="D107" s="106"/>
      <c r="E107" s="226"/>
      <c r="F107" s="203"/>
      <c r="G107" s="6"/>
      <c r="H107" s="6"/>
      <c r="I107" s="98"/>
    </row>
    <row r="108" spans="1:9" ht="15.6">
      <c r="A108" s="3"/>
      <c r="B108" s="160" t="s">
        <v>489</v>
      </c>
      <c r="C108" s="194"/>
      <c r="D108" s="194"/>
      <c r="E108" s="227"/>
      <c r="F108" s="3" t="s">
        <v>4</v>
      </c>
      <c r="G108" s="6">
        <f>G77+G80</f>
        <v>16.666666666666668</v>
      </c>
      <c r="H108" s="6"/>
      <c r="I108" s="98">
        <f>G108*H108</f>
        <v>0</v>
      </c>
    </row>
    <row r="109" spans="1:9" ht="15.6">
      <c r="A109" s="3"/>
      <c r="B109" s="161"/>
      <c r="C109" s="194"/>
      <c r="D109" s="194"/>
      <c r="E109" s="227"/>
      <c r="F109" s="131"/>
      <c r="G109" s="131"/>
      <c r="H109" s="6"/>
      <c r="I109" s="133"/>
    </row>
    <row r="110" spans="1:9" ht="15.6">
      <c r="A110" s="203"/>
      <c r="B110" s="161"/>
      <c r="C110" s="194"/>
      <c r="D110" s="194"/>
      <c r="E110" s="227"/>
      <c r="F110" s="131"/>
      <c r="G110" s="131"/>
      <c r="H110" s="132"/>
      <c r="I110" s="133"/>
    </row>
    <row r="111" spans="1:9" ht="15.6">
      <c r="A111" s="273"/>
      <c r="B111" s="274" t="s">
        <v>390</v>
      </c>
      <c r="C111" s="275"/>
      <c r="D111" s="275"/>
      <c r="E111" s="276"/>
      <c r="F111" s="277"/>
      <c r="G111" s="277"/>
      <c r="H111" s="278"/>
      <c r="I111" s="279">
        <f>SUM(I69:I110)</f>
        <v>0</v>
      </c>
    </row>
    <row r="112" spans="1:9" ht="15.6">
      <c r="A112" s="203"/>
      <c r="B112" s="130"/>
      <c r="C112" s="129"/>
      <c r="D112" s="129"/>
      <c r="E112" s="219"/>
      <c r="F112" s="119"/>
      <c r="G112" s="119"/>
      <c r="H112" s="120"/>
      <c r="I112" s="102"/>
    </row>
    <row r="113" spans="1:9" ht="15.6">
      <c r="A113" s="131"/>
      <c r="B113" s="228"/>
      <c r="C113" s="195"/>
      <c r="D113" s="195"/>
      <c r="E113" s="229"/>
      <c r="F113" s="131"/>
      <c r="G113" s="131"/>
      <c r="H113" s="132"/>
      <c r="I113" s="133"/>
    </row>
    <row r="114" spans="1:9" ht="15.6">
      <c r="A114" s="119"/>
      <c r="B114" s="89" t="s">
        <v>490</v>
      </c>
      <c r="C114" s="90"/>
      <c r="D114" s="90"/>
      <c r="E114" s="91"/>
      <c r="F114" s="235"/>
      <c r="G114" s="237"/>
      <c r="H114" s="1"/>
      <c r="I114" s="248"/>
    </row>
    <row r="115" spans="1:9" ht="15.6">
      <c r="A115" s="119"/>
      <c r="B115" s="230"/>
      <c r="C115" s="196"/>
      <c r="D115" s="196"/>
      <c r="E115" s="231"/>
      <c r="F115" s="235"/>
      <c r="G115" s="237"/>
      <c r="H115" s="1"/>
      <c r="I115" s="249"/>
    </row>
    <row r="116" spans="1:9" ht="15.6">
      <c r="A116" s="119"/>
      <c r="B116" s="89"/>
      <c r="C116" s="90"/>
      <c r="D116" s="90"/>
      <c r="E116" s="91"/>
      <c r="F116" s="235"/>
      <c r="G116" s="238"/>
      <c r="H116" s="1"/>
      <c r="I116" s="248"/>
    </row>
    <row r="117" spans="1:9" ht="15.6">
      <c r="A117" s="119"/>
      <c r="B117" s="89" t="s">
        <v>491</v>
      </c>
      <c r="C117" s="197" t="s">
        <v>53</v>
      </c>
      <c r="D117" s="187"/>
      <c r="E117" s="232"/>
      <c r="F117" s="1"/>
      <c r="G117" s="239" t="s">
        <v>54</v>
      </c>
      <c r="H117" s="2"/>
      <c r="I117" s="250" t="s">
        <v>492</v>
      </c>
    </row>
    <row r="118" spans="1:9" ht="15.6">
      <c r="A118" s="119"/>
      <c r="B118" s="233"/>
      <c r="C118" s="93"/>
      <c r="D118" s="199"/>
      <c r="E118" s="232"/>
      <c r="F118" s="1"/>
      <c r="G118" s="25"/>
      <c r="H118" s="2"/>
      <c r="I118" s="251"/>
    </row>
    <row r="119" spans="1:9" ht="15.6">
      <c r="A119" s="123"/>
      <c r="B119" s="89"/>
      <c r="C119" s="90"/>
      <c r="D119" s="199"/>
      <c r="E119" s="232"/>
      <c r="F119" s="1"/>
      <c r="G119" s="25"/>
      <c r="H119" s="2"/>
      <c r="I119" s="251"/>
    </row>
    <row r="120" spans="1:9" ht="15.6">
      <c r="A120" s="119"/>
      <c r="B120" s="94">
        <v>1</v>
      </c>
      <c r="C120" s="11" t="str">
        <f>B15</f>
        <v>ELEMENT No. 1: GATE</v>
      </c>
      <c r="D120" s="200"/>
      <c r="E120" s="232"/>
      <c r="F120" s="1"/>
      <c r="G120" s="240" t="s">
        <v>493</v>
      </c>
      <c r="H120" s="2"/>
      <c r="I120" s="252">
        <f>I51</f>
        <v>0</v>
      </c>
    </row>
    <row r="121" spans="1:9" ht="15.6">
      <c r="A121" s="119"/>
      <c r="B121" s="162"/>
      <c r="C121" s="198"/>
      <c r="D121" s="200"/>
      <c r="E121" s="232"/>
      <c r="F121" s="1"/>
      <c r="G121" s="25"/>
      <c r="H121" s="2"/>
      <c r="I121" s="252"/>
    </row>
    <row r="122" spans="1:9" ht="15.6">
      <c r="A122" s="119"/>
      <c r="B122" s="94">
        <v>2</v>
      </c>
      <c r="C122" s="11" t="str">
        <f>B58</f>
        <v>ELEMENT No. 2 : FENCE</v>
      </c>
      <c r="D122" s="200"/>
      <c r="E122" s="232"/>
      <c r="F122" s="1"/>
      <c r="G122" s="240" t="s">
        <v>56</v>
      </c>
      <c r="H122" s="245"/>
      <c r="I122" s="252">
        <f>I111</f>
        <v>0</v>
      </c>
    </row>
    <row r="123" spans="1:9" ht="15.6">
      <c r="A123" s="123"/>
      <c r="B123" s="162"/>
      <c r="C123" s="198"/>
      <c r="D123" s="199"/>
      <c r="E123" s="232"/>
      <c r="F123" s="1"/>
      <c r="G123" s="240"/>
      <c r="H123" s="245"/>
      <c r="I123" s="252"/>
    </row>
    <row r="124" spans="1:9" ht="15.6">
      <c r="A124" s="123"/>
      <c r="B124" s="162"/>
      <c r="C124" s="201"/>
      <c r="D124" s="201"/>
      <c r="E124" s="234"/>
      <c r="F124" s="236"/>
      <c r="G124" s="240"/>
      <c r="H124" s="236"/>
      <c r="I124" s="252"/>
    </row>
    <row r="125" spans="1:9" ht="15.6">
      <c r="A125" s="127"/>
      <c r="B125" s="162"/>
      <c r="C125" s="201"/>
      <c r="D125" s="201"/>
      <c r="E125" s="234"/>
      <c r="F125" s="236"/>
      <c r="G125" s="241"/>
      <c r="H125" s="236"/>
      <c r="I125" s="253"/>
    </row>
    <row r="126" spans="1:9" ht="15.6">
      <c r="A126" s="127"/>
      <c r="B126" s="9" t="s">
        <v>516</v>
      </c>
      <c r="C126" s="201"/>
      <c r="D126" s="201"/>
      <c r="E126" s="234"/>
      <c r="F126" s="236"/>
      <c r="G126" s="241"/>
      <c r="H126" s="236"/>
      <c r="I126" s="254">
        <f>SUM(I120:I125)</f>
        <v>0</v>
      </c>
    </row>
    <row r="127" spans="1:9" ht="15.6">
      <c r="A127" s="127"/>
      <c r="B127" s="9"/>
      <c r="C127" s="201"/>
      <c r="D127" s="201"/>
      <c r="E127" s="234"/>
      <c r="F127" s="236"/>
      <c r="G127" s="241"/>
      <c r="H127" s="236"/>
      <c r="I127" s="254"/>
    </row>
    <row r="128" spans="1:9" ht="15.6">
      <c r="A128" s="127"/>
      <c r="B128" s="9"/>
      <c r="C128" s="201"/>
      <c r="D128" s="201"/>
      <c r="E128" s="234"/>
      <c r="F128" s="236"/>
      <c r="G128" s="241"/>
      <c r="H128" s="236"/>
      <c r="I128" s="254"/>
    </row>
    <row r="129" spans="1:9">
      <c r="A129" s="105"/>
      <c r="B129" s="157"/>
      <c r="C129" s="157"/>
      <c r="D129" s="157"/>
      <c r="E129" s="157"/>
      <c r="F129" s="105"/>
      <c r="G129" s="159"/>
      <c r="H129" s="105"/>
      <c r="I129" s="105"/>
    </row>
    <row r="130" spans="1:9" ht="15.6">
      <c r="A130" s="105"/>
      <c r="B130" s="92" t="str">
        <f>B4</f>
        <v>PROJECT: PROPOSED MOTORIZED SHALLOW WELL REHABILITATIONS</v>
      </c>
      <c r="C130" s="157"/>
      <c r="D130" s="157"/>
      <c r="E130" s="157"/>
      <c r="F130" s="105"/>
      <c r="G130" s="159"/>
      <c r="H130" s="105"/>
      <c r="I130" s="105"/>
    </row>
    <row r="131" spans="1:9" ht="15.6">
      <c r="A131" s="105"/>
      <c r="B131" s="92" t="str">
        <f>B5</f>
        <v>KARIRE VILLAGE IN AFMADOW DISTRICT</v>
      </c>
      <c r="C131" s="157"/>
      <c r="D131" s="157"/>
      <c r="E131" s="157"/>
      <c r="F131" s="105"/>
      <c r="G131" s="159"/>
      <c r="H131" s="105"/>
      <c r="I131" s="105"/>
    </row>
    <row r="132" spans="1:9" ht="15.6">
      <c r="A132" s="105"/>
      <c r="B132" s="92"/>
      <c r="C132" s="157"/>
      <c r="D132" s="157"/>
      <c r="E132" s="157"/>
      <c r="F132" s="105"/>
      <c r="G132" s="159"/>
      <c r="H132" s="105"/>
      <c r="I132" s="105"/>
    </row>
    <row r="133" spans="1:9" ht="15.6">
      <c r="A133" s="105"/>
      <c r="B133" s="92" t="e">
        <f>#REF!</f>
        <v>#REF!</v>
      </c>
      <c r="C133" s="157"/>
      <c r="D133" s="157"/>
      <c r="E133" s="157"/>
      <c r="F133" s="105"/>
      <c r="G133" s="159"/>
      <c r="H133" s="105"/>
      <c r="I133" s="105"/>
    </row>
    <row r="134" spans="1:9" ht="15.6">
      <c r="A134" s="105"/>
      <c r="B134" s="92"/>
      <c r="C134" s="157"/>
      <c r="D134" s="157"/>
      <c r="E134" s="157"/>
      <c r="F134" s="105"/>
      <c r="G134" s="159"/>
      <c r="H134" s="105"/>
      <c r="I134" s="105"/>
    </row>
    <row r="135" spans="1:9" ht="15.6">
      <c r="A135" s="105"/>
      <c r="B135" s="92" t="s">
        <v>95</v>
      </c>
      <c r="C135" s="157"/>
      <c r="D135" s="157"/>
      <c r="E135" s="157"/>
      <c r="F135" s="105"/>
      <c r="G135" s="159"/>
      <c r="H135" s="105"/>
      <c r="I135" s="105"/>
    </row>
    <row r="136" spans="1:9">
      <c r="A136" s="105"/>
      <c r="B136" s="157"/>
      <c r="C136" s="157"/>
      <c r="D136" s="157"/>
      <c r="E136" s="157"/>
      <c r="F136" s="105"/>
      <c r="G136" s="159"/>
      <c r="H136" s="105"/>
      <c r="I136" s="105"/>
    </row>
    <row r="137" spans="1:9" ht="15.6">
      <c r="A137" s="105"/>
      <c r="B137" s="4" t="s">
        <v>4</v>
      </c>
      <c r="C137" s="4" t="s">
        <v>52</v>
      </c>
      <c r="D137" s="10"/>
      <c r="E137" s="5"/>
      <c r="F137" s="3"/>
      <c r="G137" s="19" t="s">
        <v>54</v>
      </c>
      <c r="H137" s="6"/>
      <c r="I137" s="101" t="s">
        <v>492</v>
      </c>
    </row>
    <row r="138" spans="1:9" ht="15.6">
      <c r="A138" s="105"/>
      <c r="B138" s="4"/>
      <c r="C138" s="4"/>
      <c r="D138" s="10"/>
      <c r="E138" s="5"/>
      <c r="F138" s="3"/>
      <c r="G138" s="19"/>
      <c r="H138" s="6"/>
      <c r="I138" s="101"/>
    </row>
    <row r="139" spans="1:9">
      <c r="A139" s="105"/>
      <c r="B139" s="157"/>
      <c r="C139" s="157"/>
      <c r="D139" s="157"/>
      <c r="E139" s="157"/>
      <c r="F139" s="105"/>
      <c r="G139" s="159"/>
      <c r="H139" s="105"/>
      <c r="I139" s="265"/>
    </row>
    <row r="140" spans="1:9" ht="15.6">
      <c r="A140" s="105"/>
      <c r="B140" s="94">
        <v>1</v>
      </c>
      <c r="C140" s="264" t="str">
        <f>B13</f>
        <v>FENCE AND GATE</v>
      </c>
      <c r="D140" s="157"/>
      <c r="E140" s="157"/>
      <c r="F140" s="105"/>
      <c r="G140" s="159"/>
      <c r="H140" s="105"/>
      <c r="I140" s="98">
        <f>I126</f>
        <v>0</v>
      </c>
    </row>
    <row r="141" spans="1:9" ht="15.6">
      <c r="A141" s="105"/>
      <c r="B141" s="20"/>
      <c r="C141" s="264"/>
      <c r="D141" s="157"/>
      <c r="E141" s="157"/>
      <c r="F141" s="105"/>
      <c r="G141" s="159"/>
      <c r="H141" s="105"/>
      <c r="I141" s="98"/>
    </row>
    <row r="142" spans="1:9" ht="15.6">
      <c r="A142" s="105"/>
      <c r="B142" s="20"/>
      <c r="C142" s="264"/>
      <c r="D142" s="157"/>
      <c r="E142" s="157"/>
      <c r="F142" s="105"/>
      <c r="G142" s="159"/>
      <c r="H142" s="105"/>
      <c r="I142" s="99"/>
    </row>
    <row r="143" spans="1:9">
      <c r="A143" s="105"/>
      <c r="B143" s="157"/>
      <c r="C143" s="157"/>
      <c r="D143" s="157"/>
      <c r="E143" s="157"/>
      <c r="F143" s="105"/>
      <c r="G143" s="159"/>
      <c r="H143" s="105"/>
      <c r="I143" s="105"/>
    </row>
    <row r="144" spans="1:9" ht="15.6">
      <c r="A144" s="105"/>
      <c r="B144" s="9" t="s">
        <v>515</v>
      </c>
      <c r="C144" s="157"/>
      <c r="D144" s="157"/>
      <c r="E144" s="157"/>
      <c r="F144" s="15" t="s">
        <v>49</v>
      </c>
      <c r="G144" s="159"/>
      <c r="H144" s="105"/>
      <c r="I144" s="99">
        <f>SUM(I140)</f>
        <v>0</v>
      </c>
    </row>
    <row r="145" spans="1:9" ht="15.6">
      <c r="A145" s="3"/>
      <c r="B145" s="95"/>
      <c r="C145" s="5"/>
      <c r="D145" s="5"/>
      <c r="E145" s="11"/>
      <c r="F145" s="3"/>
      <c r="G145" s="97"/>
      <c r="H145" s="6"/>
      <c r="I145" s="99"/>
    </row>
    <row r="146" spans="1:9" ht="15">
      <c r="A146" s="1"/>
      <c r="B146" s="508"/>
      <c r="C146" s="509"/>
      <c r="D146" s="509"/>
      <c r="E146" s="510"/>
      <c r="F146" s="24"/>
      <c r="G146" s="2"/>
      <c r="H146" s="96"/>
      <c r="I146" s="102"/>
    </row>
    <row r="147" spans="1:9" ht="16.2" thickBot="1">
      <c r="A147" s="3"/>
      <c r="B147" s="4" t="s">
        <v>421</v>
      </c>
      <c r="C147" s="5"/>
      <c r="D147" s="13"/>
      <c r="E147" s="5"/>
      <c r="F147" s="15" t="s">
        <v>49</v>
      </c>
      <c r="G147" s="6"/>
      <c r="H147" s="14"/>
      <c r="I147" s="103">
        <f>I144</f>
        <v>0</v>
      </c>
    </row>
    <row r="148" spans="1:9" ht="16.2" thickTop="1">
      <c r="A148" s="3"/>
      <c r="B148" s="9"/>
      <c r="C148" s="13"/>
      <c r="D148" s="13"/>
      <c r="E148" s="13"/>
      <c r="F148" s="7"/>
      <c r="G148" s="6"/>
      <c r="H148" s="14"/>
      <c r="I148" s="99"/>
    </row>
    <row r="149" spans="1:9" ht="15.6">
      <c r="A149" s="16"/>
      <c r="B149" s="23"/>
      <c r="C149" s="17"/>
      <c r="D149" s="17"/>
      <c r="E149" s="17"/>
      <c r="F149" s="262"/>
      <c r="G149" s="18"/>
      <c r="H149" s="263"/>
      <c r="I149" s="100"/>
    </row>
  </sheetData>
  <mergeCells count="2">
    <mergeCell ref="B2:E2"/>
    <mergeCell ref="B146:E146"/>
  </mergeCells>
  <pageMargins left="0.7" right="0.7" top="0.75" bottom="0.75" header="0.3" footer="0.3"/>
  <pageSetup scale="49" orientation="portrait" horizontalDpi="1200" verticalDpi="1200" r:id="rId1"/>
  <rowBreaks count="1" manualBreakCount="1">
    <brk id="6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9A7CD-9183-4597-8D57-937787EDEC9A}">
  <dimension ref="A1:H30"/>
  <sheetViews>
    <sheetView view="pageBreakPreview" topLeftCell="A7" zoomScale="83" zoomScaleNormal="100" zoomScaleSheetLayoutView="83" workbookViewId="0">
      <selection activeCell="H13" sqref="H13"/>
    </sheetView>
  </sheetViews>
  <sheetFormatPr defaultColWidth="9.109375" defaultRowHeight="14.4"/>
  <cols>
    <col min="1" max="1" width="9.109375" style="391"/>
    <col min="2" max="2" width="45.44140625" style="392" customWidth="1"/>
    <col min="3" max="4" width="9.109375" style="393"/>
    <col min="5" max="5" width="9.5546875" style="394" bestFit="1" customWidth="1"/>
    <col min="6" max="6" width="12.33203125" style="394" customWidth="1"/>
    <col min="7" max="16384" width="9.109375" style="391"/>
  </cols>
  <sheetData>
    <row r="1" spans="1:8">
      <c r="F1" s="395"/>
    </row>
    <row r="2" spans="1:8" ht="15.6">
      <c r="A2" s="297" t="s">
        <v>675</v>
      </c>
      <c r="B2" s="297"/>
      <c r="C2" s="297"/>
      <c r="D2" s="297"/>
      <c r="E2" s="297"/>
      <c r="F2" s="297"/>
      <c r="G2" s="396"/>
    </row>
    <row r="3" spans="1:8" ht="16.2" thickBot="1">
      <c r="A3" s="297" t="s">
        <v>699</v>
      </c>
      <c r="B3" s="297"/>
      <c r="C3" s="297"/>
      <c r="D3" s="297"/>
      <c r="E3" s="297"/>
      <c r="F3" s="297"/>
    </row>
    <row r="4" spans="1:8" s="397" customFormat="1">
      <c r="A4" s="511" t="s">
        <v>625</v>
      </c>
      <c r="B4" s="512"/>
      <c r="C4" s="512"/>
      <c r="D4" s="512"/>
      <c r="E4" s="512"/>
      <c r="F4" s="513"/>
      <c r="G4" s="391"/>
      <c r="H4" s="391"/>
    </row>
    <row r="5" spans="1:8" s="397" customFormat="1">
      <c r="A5" s="398"/>
      <c r="B5" s="399" t="s">
        <v>1</v>
      </c>
      <c r="C5" s="399" t="s">
        <v>2</v>
      </c>
      <c r="D5" s="399" t="s">
        <v>626</v>
      </c>
      <c r="E5" s="399" t="s">
        <v>627</v>
      </c>
      <c r="F5" s="399" t="s">
        <v>492</v>
      </c>
      <c r="G5" s="391"/>
      <c r="H5" s="391"/>
    </row>
    <row r="6" spans="1:8" ht="31.2">
      <c r="A6" s="400">
        <v>1</v>
      </c>
      <c r="B6" s="401" t="s">
        <v>628</v>
      </c>
      <c r="C6" s="402" t="s">
        <v>629</v>
      </c>
      <c r="D6" s="403">
        <v>5.9496000000000011</v>
      </c>
      <c r="E6" s="404"/>
      <c r="F6" s="405">
        <f>E6*D6</f>
        <v>0</v>
      </c>
    </row>
    <row r="7" spans="1:8" ht="31.2">
      <c r="A7" s="406">
        <v>2</v>
      </c>
      <c r="B7" s="407" t="s">
        <v>630</v>
      </c>
      <c r="C7" s="408" t="s">
        <v>631</v>
      </c>
      <c r="D7" s="408">
        <v>1.7848800000000002</v>
      </c>
      <c r="E7" s="409"/>
      <c r="F7" s="405">
        <f t="shared" ref="F7:F27" si="0">E7*D7</f>
        <v>0</v>
      </c>
    </row>
    <row r="8" spans="1:8" ht="15.6" customHeight="1">
      <c r="A8" s="406">
        <v>3</v>
      </c>
      <c r="B8" s="407" t="s">
        <v>632</v>
      </c>
      <c r="C8" s="408" t="s">
        <v>631</v>
      </c>
      <c r="D8" s="408">
        <v>0.29748000000000008</v>
      </c>
      <c r="E8" s="409"/>
      <c r="F8" s="405">
        <f t="shared" si="0"/>
        <v>0</v>
      </c>
    </row>
    <row r="9" spans="1:8" ht="31.2">
      <c r="A9" s="406">
        <v>4</v>
      </c>
      <c r="B9" s="407" t="s">
        <v>633</v>
      </c>
      <c r="C9" s="408" t="s">
        <v>631</v>
      </c>
      <c r="D9" s="408">
        <v>1.4874000000000003</v>
      </c>
      <c r="E9" s="409"/>
      <c r="F9" s="405">
        <f t="shared" si="0"/>
        <v>0</v>
      </c>
    </row>
    <row r="10" spans="1:8" ht="31.2">
      <c r="A10" s="406">
        <v>5</v>
      </c>
      <c r="B10" s="407" t="s">
        <v>634</v>
      </c>
      <c r="C10" s="408" t="s">
        <v>631</v>
      </c>
      <c r="D10" s="408">
        <v>0.59496000000000016</v>
      </c>
      <c r="E10" s="409"/>
      <c r="F10" s="405">
        <f t="shared" si="0"/>
        <v>0</v>
      </c>
    </row>
    <row r="11" spans="1:8" ht="31.2">
      <c r="A11" s="406">
        <v>6</v>
      </c>
      <c r="B11" s="407" t="s">
        <v>635</v>
      </c>
      <c r="C11" s="408" t="s">
        <v>631</v>
      </c>
      <c r="D11" s="408">
        <v>1.0586000000000002</v>
      </c>
      <c r="E11" s="409"/>
      <c r="F11" s="405">
        <f t="shared" si="0"/>
        <v>0</v>
      </c>
    </row>
    <row r="12" spans="1:8" ht="31.2">
      <c r="A12" s="406">
        <v>7</v>
      </c>
      <c r="B12" s="401" t="s">
        <v>636</v>
      </c>
      <c r="C12" s="408" t="s">
        <v>631</v>
      </c>
      <c r="D12" s="408">
        <v>3.160000000000001E-2</v>
      </c>
      <c r="E12" s="409"/>
      <c r="F12" s="405">
        <f t="shared" si="0"/>
        <v>0</v>
      </c>
    </row>
    <row r="13" spans="1:8" ht="46.8">
      <c r="A13" s="410">
        <v>8</v>
      </c>
      <c r="B13" s="407" t="s">
        <v>637</v>
      </c>
      <c r="C13" s="411" t="s">
        <v>629</v>
      </c>
      <c r="D13" s="411">
        <v>7</v>
      </c>
      <c r="E13" s="412"/>
      <c r="F13" s="405">
        <f t="shared" si="0"/>
        <v>0</v>
      </c>
    </row>
    <row r="14" spans="1:8" ht="16.2">
      <c r="A14" s="406">
        <v>9</v>
      </c>
      <c r="B14" s="407" t="s">
        <v>638</v>
      </c>
      <c r="C14" s="408" t="s">
        <v>629</v>
      </c>
      <c r="D14" s="408">
        <v>7</v>
      </c>
      <c r="E14" s="409"/>
      <c r="F14" s="405">
        <f t="shared" si="0"/>
        <v>0</v>
      </c>
    </row>
    <row r="15" spans="1:8" ht="16.2">
      <c r="A15" s="406">
        <v>10</v>
      </c>
      <c r="B15" s="407" t="s">
        <v>639</v>
      </c>
      <c r="C15" s="408" t="s">
        <v>631</v>
      </c>
      <c r="D15" s="408">
        <v>0.3</v>
      </c>
      <c r="E15" s="409"/>
      <c r="F15" s="405">
        <f t="shared" si="0"/>
        <v>0</v>
      </c>
    </row>
    <row r="16" spans="1:8" ht="15.6">
      <c r="A16" s="406">
        <v>11</v>
      </c>
      <c r="B16" s="407" t="s">
        <v>640</v>
      </c>
      <c r="C16" s="408" t="s">
        <v>641</v>
      </c>
      <c r="D16" s="408">
        <v>4</v>
      </c>
      <c r="E16" s="409"/>
      <c r="F16" s="405">
        <f t="shared" si="0"/>
        <v>0</v>
      </c>
    </row>
    <row r="17" spans="1:6" ht="15.6">
      <c r="A17" s="413"/>
      <c r="B17" s="413" t="s">
        <v>642</v>
      </c>
      <c r="C17" s="414"/>
      <c r="D17" s="414"/>
      <c r="E17" s="415"/>
      <c r="F17" s="405">
        <f t="shared" si="0"/>
        <v>0</v>
      </c>
    </row>
    <row r="18" spans="1:6" ht="15.6">
      <c r="A18" s="400">
        <v>12</v>
      </c>
      <c r="B18" s="416" t="s">
        <v>643</v>
      </c>
      <c r="C18" s="417" t="s">
        <v>641</v>
      </c>
      <c r="D18" s="418">
        <v>2</v>
      </c>
      <c r="E18" s="404"/>
      <c r="F18" s="405">
        <f t="shared" si="0"/>
        <v>0</v>
      </c>
    </row>
    <row r="19" spans="1:6" ht="16.2">
      <c r="A19" s="400">
        <v>13</v>
      </c>
      <c r="B19" s="416" t="s">
        <v>644</v>
      </c>
      <c r="C19" s="417" t="s">
        <v>641</v>
      </c>
      <c r="D19" s="418">
        <v>2</v>
      </c>
      <c r="E19" s="404"/>
      <c r="F19" s="405">
        <f t="shared" si="0"/>
        <v>0</v>
      </c>
    </row>
    <row r="20" spans="1:6" ht="15.6">
      <c r="A20" s="400">
        <v>14</v>
      </c>
      <c r="B20" s="416" t="s">
        <v>645</v>
      </c>
      <c r="C20" s="417" t="s">
        <v>641</v>
      </c>
      <c r="D20" s="418">
        <v>2</v>
      </c>
      <c r="E20" s="404"/>
      <c r="F20" s="405">
        <f t="shared" si="0"/>
        <v>0</v>
      </c>
    </row>
    <row r="21" spans="1:6" ht="15.6">
      <c r="A21" s="400">
        <v>15</v>
      </c>
      <c r="B21" s="416" t="s">
        <v>646</v>
      </c>
      <c r="C21" s="417" t="s">
        <v>641</v>
      </c>
      <c r="D21" s="418">
        <v>1</v>
      </c>
      <c r="E21" s="404"/>
      <c r="F21" s="405">
        <f t="shared" si="0"/>
        <v>0</v>
      </c>
    </row>
    <row r="22" spans="1:6" ht="15.6">
      <c r="A22" s="400">
        <v>16</v>
      </c>
      <c r="B22" s="416" t="s">
        <v>647</v>
      </c>
      <c r="C22" s="417" t="s">
        <v>641</v>
      </c>
      <c r="D22" s="418">
        <v>6</v>
      </c>
      <c r="E22" s="404"/>
      <c r="F22" s="405">
        <f t="shared" si="0"/>
        <v>0</v>
      </c>
    </row>
    <row r="23" spans="1:6" ht="15.6">
      <c r="A23" s="400">
        <v>17</v>
      </c>
      <c r="B23" s="416" t="s">
        <v>648</v>
      </c>
      <c r="C23" s="417" t="s">
        <v>641</v>
      </c>
      <c r="D23" s="418">
        <v>6</v>
      </c>
      <c r="E23" s="404"/>
      <c r="F23" s="405">
        <f t="shared" si="0"/>
        <v>0</v>
      </c>
    </row>
    <row r="24" spans="1:6" ht="31.2">
      <c r="A24" s="400">
        <v>18</v>
      </c>
      <c r="B24" s="416" t="s">
        <v>649</v>
      </c>
      <c r="C24" s="417" t="s">
        <v>641</v>
      </c>
      <c r="D24" s="418">
        <v>6</v>
      </c>
      <c r="E24" s="404"/>
      <c r="F24" s="405">
        <f t="shared" si="0"/>
        <v>0</v>
      </c>
    </row>
    <row r="25" spans="1:6" ht="15.6">
      <c r="A25" s="400">
        <v>19</v>
      </c>
      <c r="B25" s="416" t="s">
        <v>650</v>
      </c>
      <c r="C25" s="417" t="s">
        <v>641</v>
      </c>
      <c r="D25" s="418">
        <v>6</v>
      </c>
      <c r="E25" s="404"/>
      <c r="F25" s="405">
        <f t="shared" si="0"/>
        <v>0</v>
      </c>
    </row>
    <row r="26" spans="1:6" s="423" customFormat="1" ht="44.4">
      <c r="A26" s="419">
        <v>20</v>
      </c>
      <c r="B26" s="410" t="s">
        <v>651</v>
      </c>
      <c r="C26" s="420" t="s">
        <v>26</v>
      </c>
      <c r="D26" s="421">
        <v>1</v>
      </c>
      <c r="E26" s="422"/>
      <c r="F26" s="405">
        <f t="shared" si="0"/>
        <v>0</v>
      </c>
    </row>
    <row r="27" spans="1:6" s="423" customFormat="1" ht="28.8">
      <c r="A27" s="424">
        <v>21</v>
      </c>
      <c r="B27" s="425" t="s">
        <v>652</v>
      </c>
      <c r="C27" s="426" t="s">
        <v>26</v>
      </c>
      <c r="D27" s="421">
        <v>1</v>
      </c>
      <c r="E27" s="422"/>
      <c r="F27" s="405">
        <f t="shared" si="0"/>
        <v>0</v>
      </c>
    </row>
    <row r="28" spans="1:6" s="423" customFormat="1" ht="15.6">
      <c r="A28" s="427"/>
      <c r="B28" s="427" t="s">
        <v>653</v>
      </c>
      <c r="C28" s="428"/>
      <c r="D28" s="428"/>
      <c r="E28" s="429"/>
      <c r="F28" s="429">
        <f>SUM(F6:F27)</f>
        <v>0</v>
      </c>
    </row>
    <row r="29" spans="1:6" ht="15.6">
      <c r="A29" s="430"/>
      <c r="B29" s="430" t="s">
        <v>654</v>
      </c>
      <c r="C29" s="431"/>
      <c r="D29" s="431">
        <v>2</v>
      </c>
      <c r="E29" s="432"/>
      <c r="F29" s="432">
        <f>F28*D29</f>
        <v>0</v>
      </c>
    </row>
    <row r="30" spans="1:6" ht="15.6">
      <c r="A30" s="433"/>
      <c r="B30" s="434" t="s">
        <v>655</v>
      </c>
      <c r="C30" s="435"/>
      <c r="D30" s="435"/>
      <c r="E30" s="436"/>
      <c r="F30" s="437">
        <f>SUM(F29)</f>
        <v>0</v>
      </c>
    </row>
  </sheetData>
  <mergeCells count="1">
    <mergeCell ref="A4:F4"/>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A580-DA45-41C7-8A1F-207FC7DCA279}">
  <dimension ref="A1:F44"/>
  <sheetViews>
    <sheetView workbookViewId="0">
      <selection activeCell="I13" sqref="I13"/>
    </sheetView>
  </sheetViews>
  <sheetFormatPr defaultRowHeight="14.4"/>
  <cols>
    <col min="1" max="1" width="7.33203125" style="488" customWidth="1"/>
    <col min="2" max="2" width="52.6640625" style="487" customWidth="1"/>
    <col min="3" max="3" width="7.33203125" style="488" customWidth="1"/>
    <col min="4" max="4" width="9" style="488" customWidth="1"/>
    <col min="5" max="5" width="10.88671875" style="491" customWidth="1"/>
    <col min="6" max="6" width="20.44140625" style="489" customWidth="1"/>
  </cols>
  <sheetData>
    <row r="1" spans="1:6" ht="16.2" thickBot="1">
      <c r="A1" s="514" t="s">
        <v>675</v>
      </c>
      <c r="B1" s="515"/>
      <c r="C1" s="515"/>
      <c r="D1" s="515"/>
      <c r="E1" s="515"/>
      <c r="F1" s="516"/>
    </row>
    <row r="2" spans="1:6" ht="16.2" thickBot="1">
      <c r="A2" s="517" t="s">
        <v>699</v>
      </c>
      <c r="B2" s="518"/>
      <c r="C2" s="518"/>
      <c r="D2" s="518"/>
      <c r="E2" s="518"/>
      <c r="F2" s="518"/>
    </row>
    <row r="3" spans="1:6" ht="30.6" thickBot="1">
      <c r="A3" s="492" t="s">
        <v>0</v>
      </c>
      <c r="B3" s="492" t="s">
        <v>1</v>
      </c>
      <c r="C3" s="492" t="s">
        <v>2</v>
      </c>
      <c r="D3" s="492" t="s">
        <v>656</v>
      </c>
      <c r="E3" s="493" t="s">
        <v>12</v>
      </c>
      <c r="F3" s="455" t="s">
        <v>657</v>
      </c>
    </row>
    <row r="4" spans="1:6" ht="15.6" thickBot="1">
      <c r="A4" s="438" t="s">
        <v>14</v>
      </c>
      <c r="B4" s="439" t="s">
        <v>658</v>
      </c>
      <c r="C4" s="440"/>
      <c r="D4" s="440"/>
      <c r="E4" s="441"/>
      <c r="F4" s="442"/>
    </row>
    <row r="5" spans="1:6" ht="49.2" customHeight="1" thickBot="1">
      <c r="A5" s="443">
        <v>1</v>
      </c>
      <c r="B5" s="444" t="s">
        <v>682</v>
      </c>
      <c r="C5" s="445" t="s">
        <v>659</v>
      </c>
      <c r="D5" s="446">
        <f>0.4*0.6*2000</f>
        <v>480</v>
      </c>
      <c r="E5" s="447"/>
      <c r="F5" s="448">
        <f>(D5*E5)</f>
        <v>0</v>
      </c>
    </row>
    <row r="6" spans="1:6" ht="66.599999999999994" customHeight="1" thickBot="1">
      <c r="A6" s="443">
        <v>2</v>
      </c>
      <c r="B6" s="444" t="s">
        <v>660</v>
      </c>
      <c r="C6" s="445" t="s">
        <v>661</v>
      </c>
      <c r="D6" s="449">
        <v>2000</v>
      </c>
      <c r="E6" s="447"/>
      <c r="F6" s="448">
        <f t="shared" ref="F6:F10" si="0">(D6*E6)</f>
        <v>0</v>
      </c>
    </row>
    <row r="7" spans="1:6" ht="30.6" thickBot="1">
      <c r="A7" s="443">
        <v>3</v>
      </c>
      <c r="B7" s="444" t="s">
        <v>662</v>
      </c>
      <c r="C7" s="445" t="s">
        <v>661</v>
      </c>
      <c r="D7" s="449">
        <v>2000</v>
      </c>
      <c r="E7" s="447"/>
      <c r="F7" s="448">
        <f>(D7*E7)</f>
        <v>0</v>
      </c>
    </row>
    <row r="8" spans="1:6" ht="18.600000000000001" customHeight="1" thickBot="1">
      <c r="A8" s="443">
        <v>4</v>
      </c>
      <c r="B8" s="450" t="s">
        <v>663</v>
      </c>
      <c r="C8" s="451" t="s">
        <v>26</v>
      </c>
      <c r="D8" s="451">
        <v>1</v>
      </c>
      <c r="E8" s="452"/>
      <c r="F8" s="453">
        <f t="shared" si="0"/>
        <v>0</v>
      </c>
    </row>
    <row r="9" spans="1:6" ht="34.5" customHeight="1" thickBot="1">
      <c r="A9" s="443">
        <v>5</v>
      </c>
      <c r="B9" s="444" t="s">
        <v>664</v>
      </c>
      <c r="C9" s="445" t="s">
        <v>665</v>
      </c>
      <c r="D9" s="445">
        <v>6</v>
      </c>
      <c r="E9" s="447"/>
      <c r="F9" s="448">
        <f t="shared" si="0"/>
        <v>0</v>
      </c>
    </row>
    <row r="10" spans="1:6" ht="16.2" thickBot="1">
      <c r="A10" s="443">
        <v>6</v>
      </c>
      <c r="B10" s="444" t="s">
        <v>666</v>
      </c>
      <c r="C10" s="451" t="s">
        <v>665</v>
      </c>
      <c r="D10" s="451">
        <v>1</v>
      </c>
      <c r="E10" s="452"/>
      <c r="F10" s="453">
        <f t="shared" si="0"/>
        <v>0</v>
      </c>
    </row>
    <row r="11" spans="1:6" s="456" customFormat="1" ht="15.6" thickBot="1">
      <c r="A11" s="438"/>
      <c r="B11" s="454" t="s">
        <v>667</v>
      </c>
      <c r="C11" s="440"/>
      <c r="D11" s="440"/>
      <c r="E11" s="440"/>
      <c r="F11" s="455">
        <f>SUM(F5:F10)</f>
        <v>0</v>
      </c>
    </row>
    <row r="12" spans="1:6" ht="16.2" thickBot="1">
      <c r="A12" s="457" t="s">
        <v>3</v>
      </c>
      <c r="B12" s="458" t="s">
        <v>668</v>
      </c>
      <c r="C12" s="459"/>
      <c r="D12" s="460"/>
      <c r="E12" s="461"/>
      <c r="F12" s="462"/>
    </row>
    <row r="13" spans="1:6" ht="30.6" thickBot="1">
      <c r="A13" s="463">
        <v>1</v>
      </c>
      <c r="B13" s="444" t="s">
        <v>669</v>
      </c>
      <c r="C13" s="464" t="s">
        <v>641</v>
      </c>
      <c r="D13" s="464">
        <f>2000/6</f>
        <v>333.33333333333331</v>
      </c>
      <c r="E13" s="465"/>
      <c r="F13" s="466">
        <f t="shared" ref="F13:F14" si="1">(E13*D13)</f>
        <v>0</v>
      </c>
    </row>
    <row r="14" spans="1:6" ht="30.6" thickBot="1">
      <c r="A14" s="463">
        <v>2</v>
      </c>
      <c r="B14" s="444" t="s">
        <v>670</v>
      </c>
      <c r="C14" s="464" t="s">
        <v>641</v>
      </c>
      <c r="D14" s="467">
        <v>40</v>
      </c>
      <c r="E14" s="468"/>
      <c r="F14" s="466">
        <f t="shared" si="1"/>
        <v>0</v>
      </c>
    </row>
    <row r="15" spans="1:6" ht="15.6" thickBot="1">
      <c r="A15" s="443"/>
      <c r="B15" s="469" t="s">
        <v>671</v>
      </c>
      <c r="C15" s="470"/>
      <c r="D15" s="471"/>
      <c r="E15" s="472"/>
      <c r="F15" s="473">
        <f>SUM(F13:F14)</f>
        <v>0</v>
      </c>
    </row>
    <row r="16" spans="1:6" ht="15.6" thickBot="1">
      <c r="A16" s="443"/>
      <c r="B16" s="474" t="s">
        <v>672</v>
      </c>
      <c r="C16" s="475"/>
      <c r="D16" s="470"/>
      <c r="E16" s="447"/>
      <c r="F16" s="442"/>
    </row>
    <row r="17" spans="1:6" ht="15.6" thickBot="1">
      <c r="A17" s="476" t="s">
        <v>14</v>
      </c>
      <c r="B17" s="439" t="s">
        <v>673</v>
      </c>
      <c r="C17" s="477"/>
      <c r="D17" s="440"/>
      <c r="E17" s="478"/>
      <c r="F17" s="479">
        <f>SUM(F11)</f>
        <v>0</v>
      </c>
    </row>
    <row r="18" spans="1:6" ht="21" customHeight="1" thickBot="1">
      <c r="A18" s="476" t="s">
        <v>3</v>
      </c>
      <c r="B18" s="439" t="s">
        <v>674</v>
      </c>
      <c r="C18" s="440"/>
      <c r="D18" s="440"/>
      <c r="E18" s="480"/>
      <c r="F18" s="481">
        <f>SUM(F15)</f>
        <v>0</v>
      </c>
    </row>
    <row r="19" spans="1:6" ht="30.6" thickBot="1">
      <c r="A19" s="482"/>
      <c r="B19" s="483" t="s">
        <v>683</v>
      </c>
      <c r="C19" s="484"/>
      <c r="D19" s="485"/>
      <c r="E19" s="485"/>
      <c r="F19" s="486">
        <f>SUM(F17:F18)</f>
        <v>0</v>
      </c>
    </row>
    <row r="20" spans="1:6">
      <c r="A20" s="336"/>
      <c r="E20" s="488"/>
    </row>
    <row r="21" spans="1:6">
      <c r="A21" s="336"/>
      <c r="E21" s="488"/>
    </row>
    <row r="22" spans="1:6">
      <c r="E22" s="488"/>
    </row>
    <row r="23" spans="1:6">
      <c r="E23" s="488"/>
    </row>
    <row r="24" spans="1:6">
      <c r="E24" s="488"/>
    </row>
    <row r="25" spans="1:6">
      <c r="E25" s="488"/>
    </row>
    <row r="26" spans="1:6">
      <c r="E26" s="488"/>
    </row>
    <row r="27" spans="1:6">
      <c r="E27" s="488"/>
    </row>
    <row r="28" spans="1:6">
      <c r="E28" s="488"/>
    </row>
    <row r="29" spans="1:6">
      <c r="E29" s="488"/>
    </row>
    <row r="30" spans="1:6">
      <c r="E30" s="488"/>
    </row>
    <row r="31" spans="1:6">
      <c r="E31" s="488"/>
    </row>
    <row r="32" spans="1:6">
      <c r="E32" s="488"/>
    </row>
    <row r="33" spans="2:5">
      <c r="E33" s="488"/>
    </row>
    <row r="34" spans="2:5">
      <c r="E34" s="488"/>
    </row>
    <row r="35" spans="2:5">
      <c r="E35" s="488"/>
    </row>
    <row r="36" spans="2:5">
      <c r="E36" s="488"/>
    </row>
    <row r="37" spans="2:5">
      <c r="E37" s="488"/>
    </row>
    <row r="38" spans="2:5">
      <c r="E38" s="488"/>
    </row>
    <row r="39" spans="2:5">
      <c r="E39" s="488"/>
    </row>
    <row r="40" spans="2:5">
      <c r="E40" s="488"/>
    </row>
    <row r="41" spans="2:5">
      <c r="E41" s="488"/>
    </row>
    <row r="44" spans="2:5">
      <c r="B44" s="490"/>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DA0D-C337-46CD-91E8-A063A8246A08}">
  <dimension ref="A1:F14"/>
  <sheetViews>
    <sheetView view="pageBreakPreview" zoomScale="102" zoomScaleNormal="100" zoomScaleSheetLayoutView="102" workbookViewId="0">
      <selection activeCell="J7" sqref="J7"/>
    </sheetView>
  </sheetViews>
  <sheetFormatPr defaultColWidth="8.88671875" defaultRowHeight="15"/>
  <cols>
    <col min="1" max="1" width="8.88671875" style="336"/>
    <col min="2" max="2" width="53.5546875" style="339" customWidth="1"/>
    <col min="3" max="3" width="10.44140625" style="336" customWidth="1"/>
    <col min="4" max="4" width="8.88671875" style="339"/>
    <col min="5" max="5" width="12.6640625" style="337" customWidth="1"/>
    <col min="6" max="6" width="15.6640625" style="282" customWidth="1"/>
    <col min="7" max="16384" width="8.88671875" style="339"/>
  </cols>
  <sheetData>
    <row r="1" spans="1:6" ht="15.6" thickBot="1">
      <c r="A1" s="334"/>
      <c r="B1" s="335"/>
      <c r="D1" s="336"/>
      <c r="F1" s="338"/>
    </row>
    <row r="2" spans="1:6" ht="27.6">
      <c r="A2" s="340" t="s">
        <v>389</v>
      </c>
      <c r="B2" s="341" t="s">
        <v>611</v>
      </c>
      <c r="C2" s="341" t="s">
        <v>612</v>
      </c>
      <c r="D2" s="342" t="s">
        <v>613</v>
      </c>
      <c r="E2" s="343" t="s">
        <v>614</v>
      </c>
      <c r="F2" s="344" t="s">
        <v>426</v>
      </c>
    </row>
    <row r="3" spans="1:6" ht="69">
      <c r="A3" s="345"/>
      <c r="B3" s="346" t="s">
        <v>618</v>
      </c>
      <c r="C3" s="345"/>
      <c r="D3" s="347"/>
      <c r="E3" s="348"/>
      <c r="F3" s="349"/>
    </row>
    <row r="4" spans="1:6">
      <c r="A4" s="350"/>
      <c r="B4" s="354"/>
      <c r="C4" s="350"/>
      <c r="D4" s="351"/>
      <c r="E4" s="352"/>
      <c r="F4" s="355"/>
    </row>
    <row r="5" spans="1:6" ht="55.2">
      <c r="A5" s="350">
        <v>1</v>
      </c>
      <c r="B5" s="356" t="s">
        <v>685</v>
      </c>
      <c r="C5" s="357" t="s">
        <v>389</v>
      </c>
      <c r="D5" s="351">
        <v>1</v>
      </c>
      <c r="E5" s="358"/>
      <c r="F5" s="355">
        <f>D5*E5</f>
        <v>0</v>
      </c>
    </row>
    <row r="6" spans="1:6">
      <c r="A6" s="350"/>
      <c r="B6" s="363"/>
      <c r="C6" s="357"/>
      <c r="D6" s="351"/>
      <c r="E6" s="358"/>
      <c r="F6" s="364"/>
    </row>
    <row r="7" spans="1:6" ht="90">
      <c r="A7" s="365"/>
      <c r="B7" s="366" t="s">
        <v>619</v>
      </c>
      <c r="C7" s="365"/>
      <c r="D7" s="347"/>
      <c r="E7" s="365"/>
      <c r="F7" s="367"/>
    </row>
    <row r="8" spans="1:6" ht="105">
      <c r="A8" s="357">
        <v>1</v>
      </c>
      <c r="B8" s="368" t="s">
        <v>620</v>
      </c>
      <c r="C8" s="357" t="s">
        <v>621</v>
      </c>
      <c r="D8" s="369">
        <v>1</v>
      </c>
      <c r="E8" s="370"/>
      <c r="F8" s="355">
        <f>D8*E8</f>
        <v>0</v>
      </c>
    </row>
    <row r="9" spans="1:6">
      <c r="A9" s="357"/>
      <c r="B9" s="368"/>
      <c r="C9" s="357"/>
      <c r="D9" s="369"/>
      <c r="E9" s="370"/>
      <c r="F9" s="494"/>
    </row>
    <row r="10" spans="1:6" ht="46.2" customHeight="1">
      <c r="A10" s="357"/>
      <c r="B10" s="366" t="s">
        <v>676</v>
      </c>
      <c r="C10" s="357"/>
      <c r="D10" s="369"/>
      <c r="E10" s="370"/>
      <c r="F10" s="494"/>
    </row>
    <row r="11" spans="1:6" ht="75">
      <c r="A11" s="357">
        <v>1</v>
      </c>
      <c r="B11" s="368" t="s">
        <v>684</v>
      </c>
      <c r="C11" s="357" t="s">
        <v>621</v>
      </c>
      <c r="D11" s="369">
        <v>1</v>
      </c>
      <c r="E11" s="370"/>
      <c r="F11" s="355">
        <f>D11*E11</f>
        <v>0</v>
      </c>
    </row>
    <row r="12" spans="1:6">
      <c r="A12" s="357"/>
      <c r="B12" s="368"/>
      <c r="C12" s="357"/>
      <c r="D12" s="369"/>
      <c r="E12" s="370"/>
      <c r="F12" s="494"/>
    </row>
    <row r="13" spans="1:6" ht="15.6" customHeight="1" thickBot="1">
      <c r="A13" s="365"/>
      <c r="B13" s="365"/>
      <c r="C13" s="365"/>
      <c r="D13" s="347"/>
      <c r="E13" s="371"/>
      <c r="F13" s="372"/>
    </row>
    <row r="14" spans="1:6" ht="15.6" thickBot="1">
      <c r="A14" s="519" t="s">
        <v>677</v>
      </c>
      <c r="B14" s="520"/>
      <c r="C14" s="520"/>
      <c r="D14" s="520"/>
      <c r="E14" s="520"/>
      <c r="F14" s="362">
        <f>SUM(F5:F11)</f>
        <v>0</v>
      </c>
    </row>
  </sheetData>
  <mergeCells count="1">
    <mergeCell ref="A14:E14"/>
  </mergeCells>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B115F-F47A-4A95-9477-B98E919AEF64}">
  <dimension ref="A1:F21"/>
  <sheetViews>
    <sheetView view="pageBreakPreview" zoomScaleNormal="100" zoomScaleSheetLayoutView="100" workbookViewId="0">
      <selection activeCell="J14" sqref="J14"/>
    </sheetView>
  </sheetViews>
  <sheetFormatPr defaultRowHeight="14.4"/>
  <cols>
    <col min="2" max="2" width="50.88671875" customWidth="1"/>
    <col min="3" max="3" width="11.109375" customWidth="1"/>
    <col min="4" max="4" width="9.6640625" customWidth="1"/>
    <col min="5" max="5" width="11.44140625" customWidth="1"/>
  </cols>
  <sheetData>
    <row r="1" spans="1:6" ht="27.6">
      <c r="A1" s="340" t="s">
        <v>389</v>
      </c>
      <c r="B1" s="341" t="s">
        <v>611</v>
      </c>
      <c r="C1" s="341" t="s">
        <v>612</v>
      </c>
      <c r="D1" s="342" t="s">
        <v>613</v>
      </c>
      <c r="E1" s="343" t="s">
        <v>614</v>
      </c>
      <c r="F1" s="344" t="s">
        <v>426</v>
      </c>
    </row>
    <row r="2" spans="1:6" s="456" customFormat="1" ht="90">
      <c r="A2" s="350"/>
      <c r="B2" s="528" t="s">
        <v>687</v>
      </c>
      <c r="C2" s="350"/>
      <c r="D2" s="351"/>
      <c r="E2" s="523"/>
      <c r="F2" s="524"/>
    </row>
    <row r="3" spans="1:6" ht="15">
      <c r="A3" s="350"/>
      <c r="B3" s="354"/>
      <c r="C3" s="350"/>
      <c r="D3" s="351"/>
      <c r="E3" s="352"/>
      <c r="F3" s="355"/>
    </row>
    <row r="4" spans="1:6" s="526" customFormat="1" ht="42">
      <c r="A4" s="350">
        <v>1</v>
      </c>
      <c r="B4" s="525" t="s">
        <v>686</v>
      </c>
      <c r="C4" s="357" t="s">
        <v>690</v>
      </c>
      <c r="D4" s="351">
        <v>1</v>
      </c>
      <c r="E4" s="358"/>
      <c r="F4" s="355">
        <f>D4*E4</f>
        <v>0</v>
      </c>
    </row>
    <row r="5" spans="1:6" ht="15">
      <c r="A5" s="350"/>
      <c r="B5" s="363"/>
      <c r="C5" s="357"/>
      <c r="D5" s="351"/>
      <c r="E5" s="358"/>
      <c r="F5" s="494"/>
    </row>
    <row r="6" spans="1:6" s="456" customFormat="1" ht="90">
      <c r="A6" s="527"/>
      <c r="B6" s="528" t="s">
        <v>688</v>
      </c>
      <c r="C6" s="527"/>
      <c r="D6" s="351"/>
      <c r="E6" s="527"/>
      <c r="F6" s="529"/>
    </row>
    <row r="7" spans="1:6" s="526" customFormat="1" ht="60.6">
      <c r="A7" s="357">
        <v>1</v>
      </c>
      <c r="B7" s="530" t="s">
        <v>689</v>
      </c>
      <c r="C7" s="357" t="s">
        <v>621</v>
      </c>
      <c r="D7" s="369">
        <v>1</v>
      </c>
      <c r="E7" s="370"/>
      <c r="F7" s="355">
        <f>D7*E7</f>
        <v>0</v>
      </c>
    </row>
    <row r="8" spans="1:6">
      <c r="A8" s="532"/>
      <c r="F8" s="536"/>
    </row>
    <row r="9" spans="1:6" ht="15.6">
      <c r="A9" s="534"/>
      <c r="B9" s="539" t="s">
        <v>691</v>
      </c>
      <c r="C9" s="536"/>
      <c r="D9" s="536"/>
      <c r="E9" s="534"/>
      <c r="F9" s="540">
        <f>SUM(F4,F7)</f>
        <v>0</v>
      </c>
    </row>
    <row r="10" spans="1:6">
      <c r="A10" s="532"/>
      <c r="B10" s="537"/>
    </row>
    <row r="11" spans="1:6">
      <c r="A11" s="541"/>
      <c r="B11" s="543"/>
      <c r="C11" s="531"/>
      <c r="D11" s="531"/>
      <c r="E11" s="531"/>
      <c r="F11" s="531"/>
    </row>
    <row r="12" spans="1:6" ht="15.6">
      <c r="A12" s="536"/>
      <c r="B12" s="539" t="s">
        <v>692</v>
      </c>
      <c r="C12" s="534"/>
      <c r="D12" s="534"/>
      <c r="E12" s="534"/>
      <c r="F12" s="535"/>
    </row>
    <row r="13" spans="1:6">
      <c r="A13" s="533"/>
      <c r="B13" s="544"/>
      <c r="C13" s="544"/>
      <c r="D13" s="544"/>
      <c r="E13" s="544"/>
      <c r="F13" s="531"/>
    </row>
    <row r="14" spans="1:6" s="456" customFormat="1" ht="32.4" customHeight="1">
      <c r="A14" s="554">
        <v>1</v>
      </c>
      <c r="B14" s="542" t="s">
        <v>694</v>
      </c>
      <c r="C14" s="549" t="s">
        <v>389</v>
      </c>
      <c r="D14" s="549">
        <v>1</v>
      </c>
      <c r="E14" s="546"/>
      <c r="F14" s="355">
        <f>D14*E14</f>
        <v>0</v>
      </c>
    </row>
    <row r="15" spans="1:6" ht="15.6">
      <c r="A15" s="555"/>
      <c r="B15" s="534"/>
      <c r="C15" s="550"/>
      <c r="D15" s="550"/>
      <c r="E15" s="538"/>
      <c r="F15" s="547"/>
    </row>
    <row r="16" spans="1:6" ht="30.6">
      <c r="A16" s="556">
        <v>2</v>
      </c>
      <c r="B16" s="545" t="s">
        <v>693</v>
      </c>
      <c r="C16" s="551" t="s">
        <v>389</v>
      </c>
      <c r="D16" s="551">
        <v>1</v>
      </c>
      <c r="E16" s="548"/>
      <c r="F16" s="355">
        <f>D16*E16</f>
        <v>0</v>
      </c>
    </row>
    <row r="17" spans="1:6">
      <c r="A17" s="533"/>
      <c r="B17" s="105"/>
      <c r="C17" s="105"/>
      <c r="D17" s="159"/>
      <c r="E17" s="105"/>
    </row>
    <row r="18" spans="1:6" ht="15.6">
      <c r="A18" s="541"/>
      <c r="B18" s="552" t="s">
        <v>695</v>
      </c>
      <c r="C18" s="544"/>
      <c r="D18" s="544"/>
      <c r="E18" s="544"/>
      <c r="F18" s="553">
        <f>SUM(F14,F16)</f>
        <v>0</v>
      </c>
    </row>
    <row r="19" spans="1:6">
      <c r="A19" s="532"/>
      <c r="C19" s="532"/>
      <c r="D19" s="532"/>
      <c r="E19" s="105"/>
    </row>
    <row r="20" spans="1:6" ht="15.6">
      <c r="A20" s="534"/>
      <c r="B20" s="557" t="s">
        <v>696</v>
      </c>
      <c r="C20" s="536"/>
      <c r="D20" s="536"/>
      <c r="E20" s="534"/>
      <c r="F20" s="540">
        <f>SUM(F18,F9)</f>
        <v>0</v>
      </c>
    </row>
    <row r="21" spans="1:6">
      <c r="A21" s="533"/>
      <c r="C21" s="533"/>
      <c r="D21" s="533"/>
      <c r="E21" s="105"/>
    </row>
  </sheetData>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abSelected="1" view="pageBreakPreview" zoomScale="115" zoomScaleNormal="100" zoomScaleSheetLayoutView="115" workbookViewId="0">
      <selection activeCell="E14" sqref="E14"/>
    </sheetView>
  </sheetViews>
  <sheetFormatPr defaultColWidth="9.109375" defaultRowHeight="15"/>
  <cols>
    <col min="1" max="1" width="14.109375" style="155" customWidth="1"/>
    <col min="2" max="2" width="72.33203125" style="142" customWidth="1"/>
    <col min="3" max="3" width="17.33203125" style="156" customWidth="1"/>
    <col min="4" max="4" width="21.88671875" style="272" customWidth="1"/>
    <col min="5" max="5" width="17.33203125" style="138" bestFit="1" customWidth="1"/>
    <col min="6" max="6" width="13.5546875" style="138" bestFit="1" customWidth="1"/>
    <col min="7" max="245" width="9.109375" style="138"/>
    <col min="246" max="246" width="9.5546875" style="138" customWidth="1"/>
    <col min="247" max="247" width="71.109375" style="138" customWidth="1"/>
    <col min="248" max="248" width="16.33203125" style="138" customWidth="1"/>
    <col min="249" max="249" width="21.88671875" style="138" customWidth="1"/>
    <col min="250" max="250" width="4.109375" style="138" customWidth="1"/>
    <col min="251" max="501" width="9.109375" style="138"/>
    <col min="502" max="502" width="9.5546875" style="138" customWidth="1"/>
    <col min="503" max="503" width="71.109375" style="138" customWidth="1"/>
    <col min="504" max="504" width="16.33203125" style="138" customWidth="1"/>
    <col min="505" max="505" width="21.88671875" style="138" customWidth="1"/>
    <col min="506" max="506" width="4.109375" style="138" customWidth="1"/>
    <col min="507" max="757" width="9.109375" style="138"/>
    <col min="758" max="758" width="9.5546875" style="138" customWidth="1"/>
    <col min="759" max="759" width="71.109375" style="138" customWidth="1"/>
    <col min="760" max="760" width="16.33203125" style="138" customWidth="1"/>
    <col min="761" max="761" width="21.88671875" style="138" customWidth="1"/>
    <col min="762" max="762" width="4.109375" style="138" customWidth="1"/>
    <col min="763" max="1013" width="9.109375" style="138"/>
    <col min="1014" max="1014" width="9.5546875" style="138" customWidth="1"/>
    <col min="1015" max="1015" width="71.109375" style="138" customWidth="1"/>
    <col min="1016" max="1016" width="16.33203125" style="138" customWidth="1"/>
    <col min="1017" max="1017" width="21.88671875" style="138" customWidth="1"/>
    <col min="1018" max="1018" width="4.109375" style="138" customWidth="1"/>
    <col min="1019" max="1269" width="9.109375" style="138"/>
    <col min="1270" max="1270" width="9.5546875" style="138" customWidth="1"/>
    <col min="1271" max="1271" width="71.109375" style="138" customWidth="1"/>
    <col min="1272" max="1272" width="16.33203125" style="138" customWidth="1"/>
    <col min="1273" max="1273" width="21.88671875" style="138" customWidth="1"/>
    <col min="1274" max="1274" width="4.109375" style="138" customWidth="1"/>
    <col min="1275" max="1525" width="9.109375" style="138"/>
    <col min="1526" max="1526" width="9.5546875" style="138" customWidth="1"/>
    <col min="1527" max="1527" width="71.109375" style="138" customWidth="1"/>
    <col min="1528" max="1528" width="16.33203125" style="138" customWidth="1"/>
    <col min="1529" max="1529" width="21.88671875" style="138" customWidth="1"/>
    <col min="1530" max="1530" width="4.109375" style="138" customWidth="1"/>
    <col min="1531" max="1781" width="9.109375" style="138"/>
    <col min="1782" max="1782" width="9.5546875" style="138" customWidth="1"/>
    <col min="1783" max="1783" width="71.109375" style="138" customWidth="1"/>
    <col min="1784" max="1784" width="16.33203125" style="138" customWidth="1"/>
    <col min="1785" max="1785" width="21.88671875" style="138" customWidth="1"/>
    <col min="1786" max="1786" width="4.109375" style="138" customWidth="1"/>
    <col min="1787" max="2037" width="9.109375" style="138"/>
    <col min="2038" max="2038" width="9.5546875" style="138" customWidth="1"/>
    <col min="2039" max="2039" width="71.109375" style="138" customWidth="1"/>
    <col min="2040" max="2040" width="16.33203125" style="138" customWidth="1"/>
    <col min="2041" max="2041" width="21.88671875" style="138" customWidth="1"/>
    <col min="2042" max="2042" width="4.109375" style="138" customWidth="1"/>
    <col min="2043" max="2293" width="9.109375" style="138"/>
    <col min="2294" max="2294" width="9.5546875" style="138" customWidth="1"/>
    <col min="2295" max="2295" width="71.109375" style="138" customWidth="1"/>
    <col min="2296" max="2296" width="16.33203125" style="138" customWidth="1"/>
    <col min="2297" max="2297" width="21.88671875" style="138" customWidth="1"/>
    <col min="2298" max="2298" width="4.109375" style="138" customWidth="1"/>
    <col min="2299" max="2549" width="9.109375" style="138"/>
    <col min="2550" max="2550" width="9.5546875" style="138" customWidth="1"/>
    <col min="2551" max="2551" width="71.109375" style="138" customWidth="1"/>
    <col min="2552" max="2552" width="16.33203125" style="138" customWidth="1"/>
    <col min="2553" max="2553" width="21.88671875" style="138" customWidth="1"/>
    <col min="2554" max="2554" width="4.109375" style="138" customWidth="1"/>
    <col min="2555" max="2805" width="9.109375" style="138"/>
    <col min="2806" max="2806" width="9.5546875" style="138" customWidth="1"/>
    <col min="2807" max="2807" width="71.109375" style="138" customWidth="1"/>
    <col min="2808" max="2808" width="16.33203125" style="138" customWidth="1"/>
    <col min="2809" max="2809" width="21.88671875" style="138" customWidth="1"/>
    <col min="2810" max="2810" width="4.109375" style="138" customWidth="1"/>
    <col min="2811" max="3061" width="9.109375" style="138"/>
    <col min="3062" max="3062" width="9.5546875" style="138" customWidth="1"/>
    <col min="3063" max="3063" width="71.109375" style="138" customWidth="1"/>
    <col min="3064" max="3064" width="16.33203125" style="138" customWidth="1"/>
    <col min="3065" max="3065" width="21.88671875" style="138" customWidth="1"/>
    <col min="3066" max="3066" width="4.109375" style="138" customWidth="1"/>
    <col min="3067" max="3317" width="9.109375" style="138"/>
    <col min="3318" max="3318" width="9.5546875" style="138" customWidth="1"/>
    <col min="3319" max="3319" width="71.109375" style="138" customWidth="1"/>
    <col min="3320" max="3320" width="16.33203125" style="138" customWidth="1"/>
    <col min="3321" max="3321" width="21.88671875" style="138" customWidth="1"/>
    <col min="3322" max="3322" width="4.109375" style="138" customWidth="1"/>
    <col min="3323" max="3573" width="9.109375" style="138"/>
    <col min="3574" max="3574" width="9.5546875" style="138" customWidth="1"/>
    <col min="3575" max="3575" width="71.109375" style="138" customWidth="1"/>
    <col min="3576" max="3576" width="16.33203125" style="138" customWidth="1"/>
    <col min="3577" max="3577" width="21.88671875" style="138" customWidth="1"/>
    <col min="3578" max="3578" width="4.109375" style="138" customWidth="1"/>
    <col min="3579" max="3829" width="9.109375" style="138"/>
    <col min="3830" max="3830" width="9.5546875" style="138" customWidth="1"/>
    <col min="3831" max="3831" width="71.109375" style="138" customWidth="1"/>
    <col min="3832" max="3832" width="16.33203125" style="138" customWidth="1"/>
    <col min="3833" max="3833" width="21.88671875" style="138" customWidth="1"/>
    <col min="3834" max="3834" width="4.109375" style="138" customWidth="1"/>
    <col min="3835" max="4085" width="9.109375" style="138"/>
    <col min="4086" max="4086" width="9.5546875" style="138" customWidth="1"/>
    <col min="4087" max="4087" width="71.109375" style="138" customWidth="1"/>
    <col min="4088" max="4088" width="16.33203125" style="138" customWidth="1"/>
    <col min="4089" max="4089" width="21.88671875" style="138" customWidth="1"/>
    <col min="4090" max="4090" width="4.109375" style="138" customWidth="1"/>
    <col min="4091" max="4341" width="9.109375" style="138"/>
    <col min="4342" max="4342" width="9.5546875" style="138" customWidth="1"/>
    <col min="4343" max="4343" width="71.109375" style="138" customWidth="1"/>
    <col min="4344" max="4344" width="16.33203125" style="138" customWidth="1"/>
    <col min="4345" max="4345" width="21.88671875" style="138" customWidth="1"/>
    <col min="4346" max="4346" width="4.109375" style="138" customWidth="1"/>
    <col min="4347" max="4597" width="9.109375" style="138"/>
    <col min="4598" max="4598" width="9.5546875" style="138" customWidth="1"/>
    <col min="4599" max="4599" width="71.109375" style="138" customWidth="1"/>
    <col min="4600" max="4600" width="16.33203125" style="138" customWidth="1"/>
    <col min="4601" max="4601" width="21.88671875" style="138" customWidth="1"/>
    <col min="4602" max="4602" width="4.109375" style="138" customWidth="1"/>
    <col min="4603" max="4853" width="9.109375" style="138"/>
    <col min="4854" max="4854" width="9.5546875" style="138" customWidth="1"/>
    <col min="4855" max="4855" width="71.109375" style="138" customWidth="1"/>
    <col min="4856" max="4856" width="16.33203125" style="138" customWidth="1"/>
    <col min="4857" max="4857" width="21.88671875" style="138" customWidth="1"/>
    <col min="4858" max="4858" width="4.109375" style="138" customWidth="1"/>
    <col min="4859" max="5109" width="9.109375" style="138"/>
    <col min="5110" max="5110" width="9.5546875" style="138" customWidth="1"/>
    <col min="5111" max="5111" width="71.109375" style="138" customWidth="1"/>
    <col min="5112" max="5112" width="16.33203125" style="138" customWidth="1"/>
    <col min="5113" max="5113" width="21.88671875" style="138" customWidth="1"/>
    <col min="5114" max="5114" width="4.109375" style="138" customWidth="1"/>
    <col min="5115" max="5365" width="9.109375" style="138"/>
    <col min="5366" max="5366" width="9.5546875" style="138" customWidth="1"/>
    <col min="5367" max="5367" width="71.109375" style="138" customWidth="1"/>
    <col min="5368" max="5368" width="16.33203125" style="138" customWidth="1"/>
    <col min="5369" max="5369" width="21.88671875" style="138" customWidth="1"/>
    <col min="5370" max="5370" width="4.109375" style="138" customWidth="1"/>
    <col min="5371" max="5621" width="9.109375" style="138"/>
    <col min="5622" max="5622" width="9.5546875" style="138" customWidth="1"/>
    <col min="5623" max="5623" width="71.109375" style="138" customWidth="1"/>
    <col min="5624" max="5624" width="16.33203125" style="138" customWidth="1"/>
    <col min="5625" max="5625" width="21.88671875" style="138" customWidth="1"/>
    <col min="5626" max="5626" width="4.109375" style="138" customWidth="1"/>
    <col min="5627" max="5877" width="9.109375" style="138"/>
    <col min="5878" max="5878" width="9.5546875" style="138" customWidth="1"/>
    <col min="5879" max="5879" width="71.109375" style="138" customWidth="1"/>
    <col min="5880" max="5880" width="16.33203125" style="138" customWidth="1"/>
    <col min="5881" max="5881" width="21.88671875" style="138" customWidth="1"/>
    <col min="5882" max="5882" width="4.109375" style="138" customWidth="1"/>
    <col min="5883" max="6133" width="9.109375" style="138"/>
    <col min="6134" max="6134" width="9.5546875" style="138" customWidth="1"/>
    <col min="6135" max="6135" width="71.109375" style="138" customWidth="1"/>
    <col min="6136" max="6136" width="16.33203125" style="138" customWidth="1"/>
    <col min="6137" max="6137" width="21.88671875" style="138" customWidth="1"/>
    <col min="6138" max="6138" width="4.109375" style="138" customWidth="1"/>
    <col min="6139" max="6389" width="9.109375" style="138"/>
    <col min="6390" max="6390" width="9.5546875" style="138" customWidth="1"/>
    <col min="6391" max="6391" width="71.109375" style="138" customWidth="1"/>
    <col min="6392" max="6392" width="16.33203125" style="138" customWidth="1"/>
    <col min="6393" max="6393" width="21.88671875" style="138" customWidth="1"/>
    <col min="6394" max="6394" width="4.109375" style="138" customWidth="1"/>
    <col min="6395" max="6645" width="9.109375" style="138"/>
    <col min="6646" max="6646" width="9.5546875" style="138" customWidth="1"/>
    <col min="6647" max="6647" width="71.109375" style="138" customWidth="1"/>
    <col min="6648" max="6648" width="16.33203125" style="138" customWidth="1"/>
    <col min="6649" max="6649" width="21.88671875" style="138" customWidth="1"/>
    <col min="6650" max="6650" width="4.109375" style="138" customWidth="1"/>
    <col min="6651" max="6901" width="9.109375" style="138"/>
    <col min="6902" max="6902" width="9.5546875" style="138" customWidth="1"/>
    <col min="6903" max="6903" width="71.109375" style="138" customWidth="1"/>
    <col min="6904" max="6904" width="16.33203125" style="138" customWidth="1"/>
    <col min="6905" max="6905" width="21.88671875" style="138" customWidth="1"/>
    <col min="6906" max="6906" width="4.109375" style="138" customWidth="1"/>
    <col min="6907" max="7157" width="9.109375" style="138"/>
    <col min="7158" max="7158" width="9.5546875" style="138" customWidth="1"/>
    <col min="7159" max="7159" width="71.109375" style="138" customWidth="1"/>
    <col min="7160" max="7160" width="16.33203125" style="138" customWidth="1"/>
    <col min="7161" max="7161" width="21.88671875" style="138" customWidth="1"/>
    <col min="7162" max="7162" width="4.109375" style="138" customWidth="1"/>
    <col min="7163" max="7413" width="9.109375" style="138"/>
    <col min="7414" max="7414" width="9.5546875" style="138" customWidth="1"/>
    <col min="7415" max="7415" width="71.109375" style="138" customWidth="1"/>
    <col min="7416" max="7416" width="16.33203125" style="138" customWidth="1"/>
    <col min="7417" max="7417" width="21.88671875" style="138" customWidth="1"/>
    <col min="7418" max="7418" width="4.109375" style="138" customWidth="1"/>
    <col min="7419" max="7669" width="9.109375" style="138"/>
    <col min="7670" max="7670" width="9.5546875" style="138" customWidth="1"/>
    <col min="7671" max="7671" width="71.109375" style="138" customWidth="1"/>
    <col min="7672" max="7672" width="16.33203125" style="138" customWidth="1"/>
    <col min="7673" max="7673" width="21.88671875" style="138" customWidth="1"/>
    <col min="7674" max="7674" width="4.109375" style="138" customWidth="1"/>
    <col min="7675" max="7925" width="9.109375" style="138"/>
    <col min="7926" max="7926" width="9.5546875" style="138" customWidth="1"/>
    <col min="7927" max="7927" width="71.109375" style="138" customWidth="1"/>
    <col min="7928" max="7928" width="16.33203125" style="138" customWidth="1"/>
    <col min="7929" max="7929" width="21.88671875" style="138" customWidth="1"/>
    <col min="7930" max="7930" width="4.109375" style="138" customWidth="1"/>
    <col min="7931" max="8181" width="9.109375" style="138"/>
    <col min="8182" max="8182" width="9.5546875" style="138" customWidth="1"/>
    <col min="8183" max="8183" width="71.109375" style="138" customWidth="1"/>
    <col min="8184" max="8184" width="16.33203125" style="138" customWidth="1"/>
    <col min="8185" max="8185" width="21.88671875" style="138" customWidth="1"/>
    <col min="8186" max="8186" width="4.109375" style="138" customWidth="1"/>
    <col min="8187" max="8437" width="9.109375" style="138"/>
    <col min="8438" max="8438" width="9.5546875" style="138" customWidth="1"/>
    <col min="8439" max="8439" width="71.109375" style="138" customWidth="1"/>
    <col min="8440" max="8440" width="16.33203125" style="138" customWidth="1"/>
    <col min="8441" max="8441" width="21.88671875" style="138" customWidth="1"/>
    <col min="8442" max="8442" width="4.109375" style="138" customWidth="1"/>
    <col min="8443" max="8693" width="9.109375" style="138"/>
    <col min="8694" max="8694" width="9.5546875" style="138" customWidth="1"/>
    <col min="8695" max="8695" width="71.109375" style="138" customWidth="1"/>
    <col min="8696" max="8696" width="16.33203125" style="138" customWidth="1"/>
    <col min="8697" max="8697" width="21.88671875" style="138" customWidth="1"/>
    <col min="8698" max="8698" width="4.109375" style="138" customWidth="1"/>
    <col min="8699" max="8949" width="9.109375" style="138"/>
    <col min="8950" max="8950" width="9.5546875" style="138" customWidth="1"/>
    <col min="8951" max="8951" width="71.109375" style="138" customWidth="1"/>
    <col min="8952" max="8952" width="16.33203125" style="138" customWidth="1"/>
    <col min="8953" max="8953" width="21.88671875" style="138" customWidth="1"/>
    <col min="8954" max="8954" width="4.109375" style="138" customWidth="1"/>
    <col min="8955" max="9205" width="9.109375" style="138"/>
    <col min="9206" max="9206" width="9.5546875" style="138" customWidth="1"/>
    <col min="9207" max="9207" width="71.109375" style="138" customWidth="1"/>
    <col min="9208" max="9208" width="16.33203125" style="138" customWidth="1"/>
    <col min="9209" max="9209" width="21.88671875" style="138" customWidth="1"/>
    <col min="9210" max="9210" width="4.109375" style="138" customWidth="1"/>
    <col min="9211" max="9461" width="9.109375" style="138"/>
    <col min="9462" max="9462" width="9.5546875" style="138" customWidth="1"/>
    <col min="9463" max="9463" width="71.109375" style="138" customWidth="1"/>
    <col min="9464" max="9464" width="16.33203125" style="138" customWidth="1"/>
    <col min="9465" max="9465" width="21.88671875" style="138" customWidth="1"/>
    <col min="9466" max="9466" width="4.109375" style="138" customWidth="1"/>
    <col min="9467" max="9717" width="9.109375" style="138"/>
    <col min="9718" max="9718" width="9.5546875" style="138" customWidth="1"/>
    <col min="9719" max="9719" width="71.109375" style="138" customWidth="1"/>
    <col min="9720" max="9720" width="16.33203125" style="138" customWidth="1"/>
    <col min="9721" max="9721" width="21.88671875" style="138" customWidth="1"/>
    <col min="9722" max="9722" width="4.109375" style="138" customWidth="1"/>
    <col min="9723" max="9973" width="9.109375" style="138"/>
    <col min="9974" max="9974" width="9.5546875" style="138" customWidth="1"/>
    <col min="9975" max="9975" width="71.109375" style="138" customWidth="1"/>
    <col min="9976" max="9976" width="16.33203125" style="138" customWidth="1"/>
    <col min="9977" max="9977" width="21.88671875" style="138" customWidth="1"/>
    <col min="9978" max="9978" width="4.109375" style="138" customWidth="1"/>
    <col min="9979" max="10229" width="9.109375" style="138"/>
    <col min="10230" max="10230" width="9.5546875" style="138" customWidth="1"/>
    <col min="10231" max="10231" width="71.109375" style="138" customWidth="1"/>
    <col min="10232" max="10232" width="16.33203125" style="138" customWidth="1"/>
    <col min="10233" max="10233" width="21.88671875" style="138" customWidth="1"/>
    <col min="10234" max="10234" width="4.109375" style="138" customWidth="1"/>
    <col min="10235" max="10485" width="9.109375" style="138"/>
    <col min="10486" max="10486" width="9.5546875" style="138" customWidth="1"/>
    <col min="10487" max="10487" width="71.109375" style="138" customWidth="1"/>
    <col min="10488" max="10488" width="16.33203125" style="138" customWidth="1"/>
    <col min="10489" max="10489" width="21.88671875" style="138" customWidth="1"/>
    <col min="10490" max="10490" width="4.109375" style="138" customWidth="1"/>
    <col min="10491" max="10741" width="9.109375" style="138"/>
    <col min="10742" max="10742" width="9.5546875" style="138" customWidth="1"/>
    <col min="10743" max="10743" width="71.109375" style="138" customWidth="1"/>
    <col min="10744" max="10744" width="16.33203125" style="138" customWidth="1"/>
    <col min="10745" max="10745" width="21.88671875" style="138" customWidth="1"/>
    <col min="10746" max="10746" width="4.109375" style="138" customWidth="1"/>
    <col min="10747" max="10997" width="9.109375" style="138"/>
    <col min="10998" max="10998" width="9.5546875" style="138" customWidth="1"/>
    <col min="10999" max="10999" width="71.109375" style="138" customWidth="1"/>
    <col min="11000" max="11000" width="16.33203125" style="138" customWidth="1"/>
    <col min="11001" max="11001" width="21.88671875" style="138" customWidth="1"/>
    <col min="11002" max="11002" width="4.109375" style="138" customWidth="1"/>
    <col min="11003" max="11253" width="9.109375" style="138"/>
    <col min="11254" max="11254" width="9.5546875" style="138" customWidth="1"/>
    <col min="11255" max="11255" width="71.109375" style="138" customWidth="1"/>
    <col min="11256" max="11256" width="16.33203125" style="138" customWidth="1"/>
    <col min="11257" max="11257" width="21.88671875" style="138" customWidth="1"/>
    <col min="11258" max="11258" width="4.109375" style="138" customWidth="1"/>
    <col min="11259" max="11509" width="9.109375" style="138"/>
    <col min="11510" max="11510" width="9.5546875" style="138" customWidth="1"/>
    <col min="11511" max="11511" width="71.109375" style="138" customWidth="1"/>
    <col min="11512" max="11512" width="16.33203125" style="138" customWidth="1"/>
    <col min="11513" max="11513" width="21.88671875" style="138" customWidth="1"/>
    <col min="11514" max="11514" width="4.109375" style="138" customWidth="1"/>
    <col min="11515" max="11765" width="9.109375" style="138"/>
    <col min="11766" max="11766" width="9.5546875" style="138" customWidth="1"/>
    <col min="11767" max="11767" width="71.109375" style="138" customWidth="1"/>
    <col min="11768" max="11768" width="16.33203125" style="138" customWidth="1"/>
    <col min="11769" max="11769" width="21.88671875" style="138" customWidth="1"/>
    <col min="11770" max="11770" width="4.109375" style="138" customWidth="1"/>
    <col min="11771" max="12021" width="9.109375" style="138"/>
    <col min="12022" max="12022" width="9.5546875" style="138" customWidth="1"/>
    <col min="12023" max="12023" width="71.109375" style="138" customWidth="1"/>
    <col min="12024" max="12024" width="16.33203125" style="138" customWidth="1"/>
    <col min="12025" max="12025" width="21.88671875" style="138" customWidth="1"/>
    <col min="12026" max="12026" width="4.109375" style="138" customWidth="1"/>
    <col min="12027" max="12277" width="9.109375" style="138"/>
    <col min="12278" max="12278" width="9.5546875" style="138" customWidth="1"/>
    <col min="12279" max="12279" width="71.109375" style="138" customWidth="1"/>
    <col min="12280" max="12280" width="16.33203125" style="138" customWidth="1"/>
    <col min="12281" max="12281" width="21.88671875" style="138" customWidth="1"/>
    <col min="12282" max="12282" width="4.109375" style="138" customWidth="1"/>
    <col min="12283" max="12533" width="9.109375" style="138"/>
    <col min="12534" max="12534" width="9.5546875" style="138" customWidth="1"/>
    <col min="12535" max="12535" width="71.109375" style="138" customWidth="1"/>
    <col min="12536" max="12536" width="16.33203125" style="138" customWidth="1"/>
    <col min="12537" max="12537" width="21.88671875" style="138" customWidth="1"/>
    <col min="12538" max="12538" width="4.109375" style="138" customWidth="1"/>
    <col min="12539" max="12789" width="9.109375" style="138"/>
    <col min="12790" max="12790" width="9.5546875" style="138" customWidth="1"/>
    <col min="12791" max="12791" width="71.109375" style="138" customWidth="1"/>
    <col min="12792" max="12792" width="16.33203125" style="138" customWidth="1"/>
    <col min="12793" max="12793" width="21.88671875" style="138" customWidth="1"/>
    <col min="12794" max="12794" width="4.109375" style="138" customWidth="1"/>
    <col min="12795" max="13045" width="9.109375" style="138"/>
    <col min="13046" max="13046" width="9.5546875" style="138" customWidth="1"/>
    <col min="13047" max="13047" width="71.109375" style="138" customWidth="1"/>
    <col min="13048" max="13048" width="16.33203125" style="138" customWidth="1"/>
    <col min="13049" max="13049" width="21.88671875" style="138" customWidth="1"/>
    <col min="13050" max="13050" width="4.109375" style="138" customWidth="1"/>
    <col min="13051" max="13301" width="9.109375" style="138"/>
    <col min="13302" max="13302" width="9.5546875" style="138" customWidth="1"/>
    <col min="13303" max="13303" width="71.109375" style="138" customWidth="1"/>
    <col min="13304" max="13304" width="16.33203125" style="138" customWidth="1"/>
    <col min="13305" max="13305" width="21.88671875" style="138" customWidth="1"/>
    <col min="13306" max="13306" width="4.109375" style="138" customWidth="1"/>
    <col min="13307" max="13557" width="9.109375" style="138"/>
    <col min="13558" max="13558" width="9.5546875" style="138" customWidth="1"/>
    <col min="13559" max="13559" width="71.109375" style="138" customWidth="1"/>
    <col min="13560" max="13560" width="16.33203125" style="138" customWidth="1"/>
    <col min="13561" max="13561" width="21.88671875" style="138" customWidth="1"/>
    <col min="13562" max="13562" width="4.109375" style="138" customWidth="1"/>
    <col min="13563" max="13813" width="9.109375" style="138"/>
    <col min="13814" max="13814" width="9.5546875" style="138" customWidth="1"/>
    <col min="13815" max="13815" width="71.109375" style="138" customWidth="1"/>
    <col min="13816" max="13816" width="16.33203125" style="138" customWidth="1"/>
    <col min="13817" max="13817" width="21.88671875" style="138" customWidth="1"/>
    <col min="13818" max="13818" width="4.109375" style="138" customWidth="1"/>
    <col min="13819" max="14069" width="9.109375" style="138"/>
    <col min="14070" max="14070" width="9.5546875" style="138" customWidth="1"/>
    <col min="14071" max="14071" width="71.109375" style="138" customWidth="1"/>
    <col min="14072" max="14072" width="16.33203125" style="138" customWidth="1"/>
    <col min="14073" max="14073" width="21.88671875" style="138" customWidth="1"/>
    <col min="14074" max="14074" width="4.109375" style="138" customWidth="1"/>
    <col min="14075" max="14325" width="9.109375" style="138"/>
    <col min="14326" max="14326" width="9.5546875" style="138" customWidth="1"/>
    <col min="14327" max="14327" width="71.109375" style="138" customWidth="1"/>
    <col min="14328" max="14328" width="16.33203125" style="138" customWidth="1"/>
    <col min="14329" max="14329" width="21.88671875" style="138" customWidth="1"/>
    <col min="14330" max="14330" width="4.109375" style="138" customWidth="1"/>
    <col min="14331" max="14581" width="9.109375" style="138"/>
    <col min="14582" max="14582" width="9.5546875" style="138" customWidth="1"/>
    <col min="14583" max="14583" width="71.109375" style="138" customWidth="1"/>
    <col min="14584" max="14584" width="16.33203125" style="138" customWidth="1"/>
    <col min="14585" max="14585" width="21.88671875" style="138" customWidth="1"/>
    <col min="14586" max="14586" width="4.109375" style="138" customWidth="1"/>
    <col min="14587" max="14837" width="9.109375" style="138"/>
    <col min="14838" max="14838" width="9.5546875" style="138" customWidth="1"/>
    <col min="14839" max="14839" width="71.109375" style="138" customWidth="1"/>
    <col min="14840" max="14840" width="16.33203125" style="138" customWidth="1"/>
    <col min="14841" max="14841" width="21.88671875" style="138" customWidth="1"/>
    <col min="14842" max="14842" width="4.109375" style="138" customWidth="1"/>
    <col min="14843" max="15093" width="9.109375" style="138"/>
    <col min="15094" max="15094" width="9.5546875" style="138" customWidth="1"/>
    <col min="15095" max="15095" width="71.109375" style="138" customWidth="1"/>
    <col min="15096" max="15096" width="16.33203125" style="138" customWidth="1"/>
    <col min="15097" max="15097" width="21.88671875" style="138" customWidth="1"/>
    <col min="15098" max="15098" width="4.109375" style="138" customWidth="1"/>
    <col min="15099" max="15349" width="9.109375" style="138"/>
    <col min="15350" max="15350" width="9.5546875" style="138" customWidth="1"/>
    <col min="15351" max="15351" width="71.109375" style="138" customWidth="1"/>
    <col min="15352" max="15352" width="16.33203125" style="138" customWidth="1"/>
    <col min="15353" max="15353" width="21.88671875" style="138" customWidth="1"/>
    <col min="15354" max="15354" width="4.109375" style="138" customWidth="1"/>
    <col min="15355" max="15605" width="9.109375" style="138"/>
    <col min="15606" max="15606" width="9.5546875" style="138" customWidth="1"/>
    <col min="15607" max="15607" width="71.109375" style="138" customWidth="1"/>
    <col min="15608" max="15608" width="16.33203125" style="138" customWidth="1"/>
    <col min="15609" max="15609" width="21.88671875" style="138" customWidth="1"/>
    <col min="15610" max="15610" width="4.109375" style="138" customWidth="1"/>
    <col min="15611" max="15861" width="9.109375" style="138"/>
    <col min="15862" max="15862" width="9.5546875" style="138" customWidth="1"/>
    <col min="15863" max="15863" width="71.109375" style="138" customWidth="1"/>
    <col min="15864" max="15864" width="16.33203125" style="138" customWidth="1"/>
    <col min="15865" max="15865" width="21.88671875" style="138" customWidth="1"/>
    <col min="15866" max="15866" width="4.109375" style="138" customWidth="1"/>
    <col min="15867" max="16117" width="9.109375" style="138"/>
    <col min="16118" max="16118" width="9.5546875" style="138" customWidth="1"/>
    <col min="16119" max="16119" width="71.109375" style="138" customWidth="1"/>
    <col min="16120" max="16120" width="16.33203125" style="138" customWidth="1"/>
    <col min="16121" max="16121" width="21.88671875" style="138" customWidth="1"/>
    <col min="16122" max="16122" width="4.109375" style="138" customWidth="1"/>
    <col min="16123" max="16384" width="9.109375" style="138"/>
  </cols>
  <sheetData>
    <row r="1" spans="1:4" s="21" customFormat="1" ht="33.75" customHeight="1">
      <c r="A1" s="114" t="s">
        <v>21</v>
      </c>
      <c r="B1" s="134" t="s">
        <v>1</v>
      </c>
      <c r="C1" s="134" t="s">
        <v>54</v>
      </c>
      <c r="D1" s="266" t="s">
        <v>22</v>
      </c>
    </row>
    <row r="2" spans="1:4" ht="14.25" customHeight="1">
      <c r="A2" s="135"/>
      <c r="B2" s="136"/>
      <c r="C2" s="137"/>
      <c r="D2" s="267"/>
    </row>
    <row r="3" spans="1:4" s="8" customFormat="1" ht="15" customHeight="1">
      <c r="A3" s="3"/>
      <c r="B3" s="297" t="s">
        <v>675</v>
      </c>
      <c r="C3" s="12"/>
      <c r="D3" s="268"/>
    </row>
    <row r="4" spans="1:4" ht="14.25" customHeight="1">
      <c r="A4" s="139"/>
      <c r="B4" s="297" t="s">
        <v>699</v>
      </c>
      <c r="C4" s="140"/>
      <c r="D4" s="267"/>
    </row>
    <row r="5" spans="1:4" ht="14.25" customHeight="1">
      <c r="A5" s="139"/>
      <c r="B5" s="4"/>
      <c r="C5" s="140"/>
      <c r="D5" s="267"/>
    </row>
    <row r="6" spans="1:4" ht="14.25" customHeight="1">
      <c r="A6" s="139"/>
      <c r="B6" s="4"/>
      <c r="C6" s="140"/>
      <c r="D6" s="267"/>
    </row>
    <row r="7" spans="1:4" ht="14.25" customHeight="1">
      <c r="A7" s="139"/>
      <c r="B7" s="141" t="s">
        <v>95</v>
      </c>
      <c r="C7" s="140"/>
      <c r="D7" s="267"/>
    </row>
    <row r="8" spans="1:4" ht="14.25" customHeight="1">
      <c r="A8" s="139"/>
      <c r="C8" s="143"/>
      <c r="D8" s="267"/>
    </row>
    <row r="9" spans="1:4" ht="14.25" customHeight="1">
      <c r="A9" s="139"/>
      <c r="B9" s="107"/>
      <c r="C9" s="140"/>
      <c r="D9" s="267"/>
    </row>
    <row r="10" spans="1:4" ht="14.25" customHeight="1">
      <c r="A10" s="139"/>
      <c r="B10" s="107"/>
      <c r="C10" s="140"/>
      <c r="D10" s="267"/>
    </row>
    <row r="11" spans="1:4" ht="14.25" customHeight="1">
      <c r="A11" s="139"/>
      <c r="B11" s="107"/>
      <c r="C11" s="140"/>
      <c r="D11" s="267"/>
    </row>
    <row r="12" spans="1:4" ht="14.25" customHeight="1">
      <c r="A12" s="375">
        <v>1</v>
      </c>
      <c r="B12" s="376" t="s">
        <v>502</v>
      </c>
      <c r="C12" s="377"/>
      <c r="D12" s="378">
        <f>Preliminaries!K546</f>
        <v>0</v>
      </c>
    </row>
    <row r="13" spans="1:4" ht="14.25" customHeight="1">
      <c r="A13" s="139"/>
      <c r="B13" s="107"/>
      <c r="C13" s="145"/>
      <c r="D13" s="269"/>
    </row>
    <row r="14" spans="1:4" ht="14.25" customHeight="1">
      <c r="A14" s="139"/>
      <c r="B14" s="146"/>
      <c r="C14" s="144"/>
      <c r="D14" s="267"/>
    </row>
    <row r="15" spans="1:4" ht="14.25" customHeight="1">
      <c r="A15" s="375">
        <v>2</v>
      </c>
      <c r="B15" s="379" t="s">
        <v>504</v>
      </c>
      <c r="C15" s="377"/>
      <c r="D15" s="378">
        <f>SUM('30M3 - Elevated Water tank'!I410)</f>
        <v>0</v>
      </c>
    </row>
    <row r="16" spans="1:4" ht="14.25" customHeight="1">
      <c r="A16" s="139"/>
      <c r="B16" s="146"/>
      <c r="C16" s="144"/>
      <c r="D16" s="267"/>
    </row>
    <row r="17" spans="1:4" ht="14.25" customHeight="1">
      <c r="A17" s="139"/>
      <c r="B17" s="146"/>
      <c r="C17" s="144"/>
      <c r="D17" s="267"/>
    </row>
    <row r="18" spans="1:4" ht="14.25" customHeight="1">
      <c r="A18" s="375">
        <v>3</v>
      </c>
      <c r="B18" s="379" t="s">
        <v>617</v>
      </c>
      <c r="C18" s="377"/>
      <c r="D18" s="378">
        <f>SUM('Well Rehabilitation'!F8)</f>
        <v>0</v>
      </c>
    </row>
    <row r="19" spans="1:4" ht="14.25" customHeight="1">
      <c r="A19" s="139"/>
      <c r="B19" s="107"/>
      <c r="C19" s="383"/>
      <c r="D19" s="267"/>
    </row>
    <row r="20" spans="1:4" ht="14.25" customHeight="1">
      <c r="A20" s="139"/>
      <c r="B20" s="107"/>
      <c r="C20" s="145"/>
      <c r="D20" s="373"/>
    </row>
    <row r="21" spans="1:4" ht="14.25" customHeight="1">
      <c r="A21" s="375">
        <v>4</v>
      </c>
      <c r="B21" s="376" t="s">
        <v>680</v>
      </c>
      <c r="C21" s="380"/>
      <c r="D21" s="381">
        <f>SUM('Chain-Link Fence'!I147)</f>
        <v>0</v>
      </c>
    </row>
    <row r="22" spans="1:4" ht="14.25" customHeight="1">
      <c r="A22" s="139"/>
      <c r="B22" s="107"/>
      <c r="C22" s="145"/>
      <c r="D22" s="373"/>
    </row>
    <row r="23" spans="1:4" ht="14.25" customHeight="1">
      <c r="A23" s="139"/>
      <c r="B23" s="107"/>
      <c r="C23" s="145"/>
      <c r="D23" s="373"/>
    </row>
    <row r="24" spans="1:4" ht="14.25" customHeight="1">
      <c r="A24" s="375">
        <v>5</v>
      </c>
      <c r="B24" s="376" t="s">
        <v>681</v>
      </c>
      <c r="C24" s="382"/>
      <c r="D24" s="381">
        <f>SUM('Water Kiosk'!F30)</f>
        <v>0</v>
      </c>
    </row>
    <row r="25" spans="1:4" ht="14.25" customHeight="1">
      <c r="A25" s="139"/>
      <c r="B25" s="107"/>
      <c r="C25" s="140"/>
      <c r="D25" s="373"/>
    </row>
    <row r="26" spans="1:4" ht="14.25" customHeight="1">
      <c r="A26" s="139"/>
      <c r="B26" s="107"/>
      <c r="C26" s="140"/>
      <c r="D26" s="373"/>
    </row>
    <row r="27" spans="1:4" ht="14.25" customHeight="1">
      <c r="A27" s="375">
        <v>6</v>
      </c>
      <c r="B27" s="376" t="s">
        <v>679</v>
      </c>
      <c r="C27" s="382"/>
      <c r="D27" s="381">
        <f>SUM(Piping!F19)</f>
        <v>0</v>
      </c>
    </row>
    <row r="28" spans="1:4" ht="14.25" customHeight="1">
      <c r="A28" s="139"/>
      <c r="B28" s="107"/>
      <c r="C28" s="140"/>
      <c r="D28" s="373"/>
    </row>
    <row r="29" spans="1:4" ht="14.25" customHeight="1">
      <c r="A29" s="139"/>
      <c r="B29" s="107"/>
      <c r="C29" s="140"/>
      <c r="D29" s="373"/>
    </row>
    <row r="30" spans="1:4" ht="14.25" customHeight="1">
      <c r="A30" s="375">
        <v>7</v>
      </c>
      <c r="B30" s="376" t="s">
        <v>678</v>
      </c>
      <c r="C30" s="382"/>
      <c r="D30" s="381">
        <f>SUM('Generator,Generator room &amp; pump'!F14)</f>
        <v>0</v>
      </c>
    </row>
    <row r="31" spans="1:4" ht="14.25" customHeight="1">
      <c r="A31" s="139"/>
      <c r="B31" s="107"/>
      <c r="C31" s="140"/>
      <c r="D31" s="373"/>
    </row>
    <row r="32" spans="1:4" ht="14.25" customHeight="1">
      <c r="A32" s="139"/>
      <c r="B32" s="107"/>
      <c r="C32" s="140"/>
      <c r="D32" s="373"/>
    </row>
    <row r="33" spans="1:6" ht="14.25" customHeight="1">
      <c r="A33" s="139">
        <v>8</v>
      </c>
      <c r="B33" s="107" t="s">
        <v>697</v>
      </c>
      <c r="C33" s="140"/>
      <c r="D33" s="373">
        <f>SUM('Solar Works &amp; Animal Troughs'!F20)</f>
        <v>0</v>
      </c>
    </row>
    <row r="34" spans="1:6" ht="14.25" customHeight="1">
      <c r="A34" s="139"/>
      <c r="B34" s="107"/>
      <c r="C34" s="140"/>
      <c r="D34" s="373"/>
    </row>
    <row r="35" spans="1:6" ht="14.25" customHeight="1">
      <c r="A35" s="139"/>
      <c r="B35" s="141"/>
      <c r="C35" s="140"/>
      <c r="D35" s="267"/>
    </row>
    <row r="36" spans="1:6" ht="21" customHeight="1">
      <c r="A36" s="139"/>
      <c r="B36" s="147" t="s">
        <v>610</v>
      </c>
      <c r="C36" s="148" t="s">
        <v>49</v>
      </c>
      <c r="D36" s="374">
        <f>SUM(D12:D35)</f>
        <v>0</v>
      </c>
      <c r="E36" s="149"/>
      <c r="F36" s="149"/>
    </row>
    <row r="37" spans="1:6" ht="14.25" customHeight="1">
      <c r="A37" s="139"/>
      <c r="B37" s="107"/>
      <c r="C37" s="140"/>
      <c r="D37" s="373"/>
    </row>
    <row r="38" spans="1:6" ht="14.25" customHeight="1" thickBot="1">
      <c r="A38" s="139"/>
      <c r="B38" s="147"/>
      <c r="C38" s="140"/>
      <c r="D38" s="280"/>
    </row>
    <row r="39" spans="1:6" ht="14.25" customHeight="1" thickTop="1">
      <c r="A39" s="139"/>
      <c r="B39" s="107"/>
      <c r="C39" s="140"/>
      <c r="D39" s="270"/>
    </row>
    <row r="40" spans="1:6" ht="14.25" customHeight="1">
      <c r="A40" s="139"/>
      <c r="B40" s="147" t="s">
        <v>503</v>
      </c>
      <c r="C40" s="140"/>
      <c r="D40" s="270">
        <f>SUM(D36:D38)</f>
        <v>0</v>
      </c>
    </row>
    <row r="41" spans="1:6" ht="14.25" customHeight="1">
      <c r="A41" s="139"/>
      <c r="B41" s="107"/>
      <c r="C41" s="140"/>
      <c r="D41" s="267"/>
    </row>
    <row r="42" spans="1:6" ht="14.25" customHeight="1">
      <c r="A42" s="139"/>
      <c r="B42" s="107"/>
      <c r="C42" s="140"/>
      <c r="D42" s="267"/>
    </row>
    <row r="43" spans="1:6" ht="14.25" customHeight="1">
      <c r="A43" s="139"/>
      <c r="B43" s="150"/>
      <c r="C43" s="151"/>
      <c r="D43" s="271"/>
      <c r="E43" s="149"/>
    </row>
    <row r="44" spans="1:6" s="152" customFormat="1" ht="14.25" customHeight="1">
      <c r="A44" s="139"/>
      <c r="B44" s="136"/>
      <c r="C44" s="140"/>
      <c r="D44" s="267"/>
    </row>
    <row r="45" spans="1:6" s="152" customFormat="1" ht="14.25" customHeight="1">
      <c r="A45" s="139"/>
      <c r="B45" s="107" t="s">
        <v>427</v>
      </c>
      <c r="C45" s="108"/>
      <c r="D45" s="267"/>
      <c r="E45" s="153"/>
    </row>
    <row r="46" spans="1:6" s="152" customFormat="1" ht="14.25" customHeight="1">
      <c r="A46" s="139"/>
      <c r="B46" s="107"/>
      <c r="C46" s="108"/>
      <c r="D46" s="267"/>
    </row>
    <row r="47" spans="1:6" s="152" customFormat="1" ht="14.25" customHeight="1">
      <c r="A47" s="139"/>
      <c r="B47" s="107" t="s">
        <v>428</v>
      </c>
      <c r="C47" s="109"/>
      <c r="D47" s="267"/>
      <c r="E47" s="153"/>
    </row>
    <row r="48" spans="1:6" s="152" customFormat="1" ht="14.25" customHeight="1">
      <c r="A48" s="139"/>
      <c r="B48" s="107"/>
      <c r="C48" s="108"/>
      <c r="D48" s="267"/>
    </row>
    <row r="49" spans="1:4" s="152" customFormat="1" ht="14.25" customHeight="1">
      <c r="A49" s="139"/>
      <c r="B49" s="107"/>
      <c r="C49" s="108"/>
      <c r="D49" s="267"/>
    </row>
    <row r="50" spans="1:4" s="152" customFormat="1" ht="14.25" customHeight="1">
      <c r="A50" s="139"/>
      <c r="B50" s="107" t="s">
        <v>429</v>
      </c>
      <c r="C50" s="108"/>
      <c r="D50" s="267"/>
    </row>
    <row r="51" spans="1:4" s="152" customFormat="1" ht="14.25" customHeight="1">
      <c r="A51" s="139"/>
      <c r="B51" s="107"/>
      <c r="C51" s="108"/>
      <c r="D51" s="267"/>
    </row>
    <row r="52" spans="1:4" s="152" customFormat="1" ht="14.25" customHeight="1">
      <c r="A52" s="139"/>
      <c r="B52" s="107"/>
      <c r="C52" s="108"/>
      <c r="D52" s="267"/>
    </row>
    <row r="53" spans="1:4" s="152" customFormat="1" ht="14.25" customHeight="1">
      <c r="A53" s="139"/>
      <c r="B53" s="107" t="s">
        <v>430</v>
      </c>
      <c r="C53" s="108"/>
      <c r="D53" s="267"/>
    </row>
    <row r="54" spans="1:4" s="152" customFormat="1" ht="14.25" customHeight="1">
      <c r="A54" s="139"/>
      <c r="B54" s="107"/>
      <c r="C54" s="108"/>
      <c r="D54" s="267"/>
    </row>
    <row r="55" spans="1:4" s="152" customFormat="1" ht="14.25" customHeight="1">
      <c r="A55" s="139"/>
      <c r="B55" s="107"/>
      <c r="C55" s="108"/>
      <c r="D55" s="267"/>
    </row>
    <row r="56" spans="1:4" s="152" customFormat="1" ht="14.25" customHeight="1">
      <c r="A56" s="139"/>
      <c r="B56" s="107" t="s">
        <v>431</v>
      </c>
      <c r="C56" s="108"/>
      <c r="D56" s="267"/>
    </row>
    <row r="57" spans="1:4" s="152" customFormat="1" ht="14.25" customHeight="1">
      <c r="A57" s="139"/>
      <c r="B57" s="107"/>
      <c r="C57" s="108"/>
      <c r="D57" s="267"/>
    </row>
    <row r="58" spans="1:4" s="152" customFormat="1" ht="14.25" customHeight="1">
      <c r="A58" s="139"/>
      <c r="B58" s="107"/>
      <c r="C58" s="108"/>
      <c r="D58" s="267"/>
    </row>
    <row r="59" spans="1:4" s="152" customFormat="1" ht="14.25" customHeight="1">
      <c r="A59" s="139"/>
      <c r="B59" s="107" t="s">
        <v>432</v>
      </c>
      <c r="C59" s="108"/>
      <c r="D59" s="267"/>
    </row>
    <row r="60" spans="1:4" s="152" customFormat="1" ht="14.25" customHeight="1">
      <c r="A60" s="139"/>
      <c r="B60" s="107"/>
      <c r="C60" s="108"/>
      <c r="D60" s="267"/>
    </row>
    <row r="61" spans="1:4" s="152" customFormat="1" ht="14.25" customHeight="1">
      <c r="A61" s="139"/>
      <c r="B61" s="107" t="s">
        <v>433</v>
      </c>
      <c r="C61" s="110"/>
      <c r="D61" s="267"/>
    </row>
    <row r="62" spans="1:4" s="152" customFormat="1" ht="14.25" customHeight="1">
      <c r="A62" s="139"/>
      <c r="B62" s="107"/>
      <c r="C62" s="110"/>
      <c r="D62" s="267"/>
    </row>
    <row r="63" spans="1:4" s="152" customFormat="1" ht="14.25" customHeight="1">
      <c r="A63" s="139"/>
      <c r="B63" s="107" t="s">
        <v>434</v>
      </c>
      <c r="C63" s="110"/>
      <c r="D63" s="267"/>
    </row>
    <row r="64" spans="1:4" s="152" customFormat="1" ht="14.25" customHeight="1">
      <c r="A64" s="139"/>
      <c r="B64" s="107"/>
      <c r="C64" s="110"/>
      <c r="D64" s="267"/>
    </row>
    <row r="65" spans="1:4" s="152" customFormat="1" ht="14.25" customHeight="1">
      <c r="A65" s="139"/>
      <c r="B65" s="107"/>
      <c r="C65" s="108"/>
      <c r="D65" s="267"/>
    </row>
    <row r="66" spans="1:4" s="152" customFormat="1" ht="14.25" customHeight="1">
      <c r="A66" s="139"/>
      <c r="B66" s="107" t="s">
        <v>430</v>
      </c>
      <c r="C66" s="110"/>
      <c r="D66" s="267"/>
    </row>
    <row r="67" spans="1:4" s="152" customFormat="1" ht="14.25" customHeight="1">
      <c r="A67" s="139"/>
      <c r="B67" s="107"/>
      <c r="C67" s="110"/>
      <c r="D67" s="267"/>
    </row>
    <row r="68" spans="1:4" s="152" customFormat="1" ht="14.25" customHeight="1">
      <c r="A68" s="139"/>
      <c r="B68" s="107"/>
      <c r="C68" s="110"/>
      <c r="D68" s="267"/>
    </row>
    <row r="69" spans="1:4" s="152" customFormat="1" ht="14.25" customHeight="1">
      <c r="A69" s="139"/>
      <c r="B69" s="107" t="s">
        <v>435</v>
      </c>
      <c r="C69" s="110"/>
      <c r="D69" s="267"/>
    </row>
    <row r="70" spans="1:4" s="152" customFormat="1" ht="14.25" customHeight="1">
      <c r="A70" s="154"/>
      <c r="B70" s="521"/>
      <c r="C70" s="522"/>
      <c r="D70" s="522"/>
    </row>
  </sheetData>
  <mergeCells count="1">
    <mergeCell ref="B70:D70"/>
  </mergeCells>
  <pageMargins left="0.7" right="0.7" top="0.75" bottom="0.75" header="0.3" footer="0.3"/>
  <pageSetup scale="6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Preliminaries</vt:lpstr>
      <vt:lpstr>30M3 - Elevated Water tank</vt:lpstr>
      <vt:lpstr>Well Rehabilitation</vt:lpstr>
      <vt:lpstr>Chain-Link Fence</vt:lpstr>
      <vt:lpstr>Water Kiosk</vt:lpstr>
      <vt:lpstr>Piping</vt:lpstr>
      <vt:lpstr>Generator,Generator room &amp; pump</vt:lpstr>
      <vt:lpstr>Solar Works &amp; Animal Troughs</vt:lpstr>
      <vt:lpstr>Grand summary</vt:lpstr>
      <vt:lpstr>'Solar Works &amp; Animal Troughs'!Print_Area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2022-06-15T09:13:42Z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2021-12-16T07:49:55Z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1d13a42f-dd88-4ab1-8edc-1de0ca0ee3ef</vt:lpwstr>
  </property>
  <property fmtid="{D5CDD505-2E9C-101B-9397-08002B2CF9AE}" pid="8" name="MSIP_Label_65b15e2b-c6d2-488b-8aea-978109a77633_ContentBits">
    <vt:lpwstr>0</vt:lpwstr>
  </property>
</Properties>
</file>